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-tabela" sheetId="1" r:id="rId1"/>
  </sheets>
  <definedNames>
    <definedName name="_edn1" localSheetId="0">'WPF-tabela'!#REF!</definedName>
    <definedName name="_edn10" localSheetId="0">'WPF-tabela'!#REF!</definedName>
    <definedName name="_edn11" localSheetId="0">'WPF-tabela'!#REF!</definedName>
    <definedName name="_edn12" localSheetId="0">'WPF-tabela'!#REF!</definedName>
    <definedName name="_edn13" localSheetId="0">'WPF-tabela'!#REF!</definedName>
    <definedName name="_edn14" localSheetId="0">'WPF-tabela'!#REF!</definedName>
    <definedName name="_edn15" localSheetId="0">'WPF-tabela'!#REF!</definedName>
    <definedName name="_edn16" localSheetId="0">'WPF-tabela'!#REF!</definedName>
    <definedName name="_edn17" localSheetId="0">'WPF-tabela'!#REF!</definedName>
    <definedName name="_edn2" localSheetId="0">'WPF-tabela'!#REF!</definedName>
    <definedName name="_edn3" localSheetId="0">'WPF-tabela'!#REF!</definedName>
    <definedName name="_edn4" localSheetId="0">'WPF-tabela'!#REF!</definedName>
    <definedName name="_edn5" localSheetId="0">'WPF-tabela'!#REF!</definedName>
    <definedName name="_edn6" localSheetId="0">'WPF-tabela'!#REF!</definedName>
    <definedName name="_edn7" localSheetId="0">'WPF-tabela'!#REF!</definedName>
    <definedName name="_edn8" localSheetId="0">'WPF-tabela'!#REF!</definedName>
    <definedName name="_edn9" localSheetId="0">'WPF-tabela'!#REF!</definedName>
    <definedName name="_ednref1" localSheetId="0">'WPF-tabela'!$B$6</definedName>
    <definedName name="_ednref10" localSheetId="0">'WPF-tabela'!$B$30</definedName>
    <definedName name="_ednref11" localSheetId="0">'WPF-tabela'!$B$31</definedName>
    <definedName name="_ednref12" localSheetId="0">'WPF-tabela'!$B$33</definedName>
    <definedName name="_ednref13" localSheetId="0">'WPF-tabela'!$B$34</definedName>
    <definedName name="_ednref14" localSheetId="0">'WPF-tabela'!$B$35</definedName>
    <definedName name="_ednref15" localSheetId="0">'WPF-tabela'!$B$36</definedName>
    <definedName name="_ednref16" localSheetId="0">'WPF-tabela'!$B$37</definedName>
    <definedName name="_ednref17" localSheetId="0">'WPF-tabela'!$B$38</definedName>
    <definedName name="_ednref2" localSheetId="0">'WPF-tabela'!$B$10</definedName>
    <definedName name="_ednref3" localSheetId="0">'WPF-tabela'!$B$11</definedName>
    <definedName name="_ednref4" localSheetId="0">'WPF-tabela'!$B$12</definedName>
    <definedName name="_ednref5" localSheetId="0">'WPF-tabela'!$B$15</definedName>
    <definedName name="_ednref6" localSheetId="0">'WPF-tabela'!$B$19</definedName>
    <definedName name="_ednref7" localSheetId="0">'WPF-tabela'!$B$26</definedName>
    <definedName name="_ednref8" localSheetId="0">'WPF-tabela'!$B$28</definedName>
    <definedName name="_ednref9" localSheetId="0">'WPF-tabela'!$B$29</definedName>
    <definedName name="_xlnm.Print_Area" localSheetId="0">'WPF-tabela'!$A$1:$AE$51</definedName>
    <definedName name="_xlnm.Print_Titles" localSheetId="0">'WPF-tabela'!$A:$B</definedName>
  </definedNames>
  <calcPr fullCalcOnLoad="1"/>
</workbook>
</file>

<file path=xl/sharedStrings.xml><?xml version="1.0" encoding="utf-8"?>
<sst xmlns="http://schemas.openxmlformats.org/spreadsheetml/2006/main" count="130" uniqueCount="88">
  <si>
    <t>Lp.</t>
  </si>
  <si>
    <t>Wyszczególnienie</t>
  </si>
  <si>
    <t>Rok 2012</t>
  </si>
  <si>
    <t>Rok 2014</t>
  </si>
  <si>
    <t>a</t>
  </si>
  <si>
    <t>b</t>
  </si>
  <si>
    <t>c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</si>
  <si>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</si>
  <si>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</si>
  <si>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</si>
  <si>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</si>
  <si>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</si>
  <si>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</si>
  <si>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</si>
  <si>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</si>
  <si>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</si>
  <si>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</si>
  <si>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</si>
  <si>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</si>
  <si>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</si>
  <si>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</si>
  <si>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</si>
  <si>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</si>
  <si>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</si>
  <si>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</si>
  <si>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</si>
  <si>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</si>
  <si>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</si>
  <si>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</si>
  <si>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</si>
  <si>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</si>
  <si>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</si>
  <si>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</si>
  <si>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</si>
  <si>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</si>
  <si>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f</t>
  </si>
  <si>
    <t>nadwyżka bieżąca</t>
  </si>
  <si>
    <t>Rok 2015</t>
  </si>
  <si>
    <t>Rok 2016</t>
  </si>
  <si>
    <r>
      <t>Rok 2017</t>
    </r>
  </si>
  <si>
    <t>Rok 2018</t>
  </si>
  <si>
    <t>Rok 2019</t>
  </si>
  <si>
    <t>Rok 2020</t>
  </si>
  <si>
    <r>
      <t>Rok 2021</t>
    </r>
  </si>
  <si>
    <t>Rok 2022</t>
  </si>
  <si>
    <t>Rok 2023</t>
  </si>
  <si>
    <t>Rok 2024</t>
  </si>
  <si>
    <r>
      <t>Rok 2025</t>
    </r>
  </si>
  <si>
    <t>Rok 2026</t>
  </si>
  <si>
    <t>Rok 2027</t>
  </si>
  <si>
    <t>Rok 2028</t>
  </si>
  <si>
    <r>
      <t>Rok 2029</t>
    </r>
  </si>
  <si>
    <t>Rok 2030</t>
  </si>
  <si>
    <t>Rok 2031</t>
  </si>
  <si>
    <t>Rok 2032</t>
  </si>
  <si>
    <r>
      <t>Rok 2033</t>
    </r>
  </si>
  <si>
    <t>Rok 2034</t>
  </si>
  <si>
    <t>Rok 2035</t>
  </si>
  <si>
    <t>Rok 2036</t>
  </si>
  <si>
    <r>
      <t>Rok 2037</t>
    </r>
  </si>
  <si>
    <t>Rok 2038</t>
  </si>
  <si>
    <t>Rok 2039</t>
  </si>
  <si>
    <t>Wieloletnia Prognoza Finansowa</t>
  </si>
  <si>
    <t>z tytułu gwarancji i poręczeń, w tym:</t>
  </si>
  <si>
    <t>na wynagrodzenia i składki od nich naliczane</t>
  </si>
  <si>
    <t>związane z funkcjonowaniem organów JST</t>
  </si>
  <si>
    <t>Wydatki bieżące (bez odsetek i prowizji od kredytów i pożyczek oraz wyemitowanych papierów wartościowych), w tym:</t>
  </si>
  <si>
    <t xml:space="preserve">Dochody ogółem, w tym: </t>
  </si>
  <si>
    <t>wydatki bieżące objęte limitem art. 226 ust. 4 ufp</t>
  </si>
  <si>
    <t>Inne przychody niezwiązane z zaciągnięciem długu</t>
  </si>
  <si>
    <t>Przychody (kredyty, pożyczki, emisje obligacji)</t>
  </si>
  <si>
    <t>Wynik finansowy budżetu (9-10+11)</t>
  </si>
  <si>
    <t>łączna kwota wyłączeń z art. 243 ust. 3 pkt 1 ufp oraz z art. 170 ust. 3 sufp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</si>
  <si>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</si>
  <si>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</si>
  <si>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</si>
  <si>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</si>
  <si>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>Zadłużenie/dochody ogółem (13 –13a):1) - max 60% z art. 170 sufp</t>
  </si>
  <si>
    <t>Spłata zadłużenia/dochody ogółem (7-13a +2c –2d):1)  - max 15%  z art. 169 sufp</t>
  </si>
  <si>
    <t>Wydatki majątkowe,  w tym:</t>
  </si>
  <si>
    <t>Kwota długu, w tym:</t>
  </si>
  <si>
    <r>
      <t>Rok 2013</t>
    </r>
    <r>
      <rPr>
        <sz val="9"/>
        <color indexed="8"/>
        <rFont val="Arial"/>
        <family val="2"/>
      </rPr>
      <t xml:space="preserve"> </t>
    </r>
  </si>
  <si>
    <t>gwarancje i poręczenia podlegające wyłączeniu z limitów spłaty zobowiązań z art. 243 ufp / 169 sufp</t>
  </si>
  <si>
    <r>
      <t>Zgodny z  art. 243 ufp</t>
    </r>
    <r>
      <rPr>
        <sz val="9"/>
        <rFont val="Arial"/>
        <family val="2"/>
      </rPr>
      <t>/niezgodny z art. 243**</t>
    </r>
  </si>
  <si>
    <t xml:space="preserve">Rok 2011               </t>
  </si>
  <si>
    <t>Załącznik Nr 1 do Uchwały</t>
  </si>
  <si>
    <t>Rady Miejskiej w Radomiu</t>
  </si>
  <si>
    <r>
      <t>Zgodny z  art. 243 ufp/</t>
    </r>
    <r>
      <rPr>
        <strike/>
        <sz val="9"/>
        <rFont val="Arial"/>
        <family val="2"/>
      </rPr>
      <t>niezgodny z art. 243**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</si>
</sst>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trike/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24" borderId="10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5" fillId="24" borderId="20" xfId="0" applyNumberFormat="1" applyFont="1" applyFill="1" applyBorder="1" applyAlignment="1">
      <alignment horizontal="right" wrapText="1"/>
    </xf>
    <xf numFmtId="4" fontId="5" fillId="24" borderId="21" xfId="0" applyNumberFormat="1" applyFont="1" applyFill="1" applyBorder="1" applyAlignment="1">
      <alignment horizontal="right" wrapText="1"/>
    </xf>
    <xf numFmtId="4" fontId="5" fillId="24" borderId="22" xfId="0" applyNumberFormat="1" applyFont="1" applyFill="1" applyBorder="1" applyAlignment="1">
      <alignment horizontal="right" wrapText="1"/>
    </xf>
    <xf numFmtId="0" fontId="7" fillId="0" borderId="23" xfId="0" applyFont="1" applyFill="1" applyBorder="1" applyAlignment="1">
      <alignment horizontal="justify" vertical="top" wrapText="1"/>
    </xf>
    <xf numFmtId="4" fontId="5" fillId="24" borderId="24" xfId="0" applyNumberFormat="1" applyFont="1" applyFill="1" applyBorder="1" applyAlignment="1">
      <alignment horizontal="right" wrapText="1"/>
    </xf>
    <xf numFmtId="4" fontId="5" fillId="24" borderId="25" xfId="0" applyNumberFormat="1" applyFont="1" applyFill="1" applyBorder="1" applyAlignment="1">
      <alignment horizontal="right" wrapText="1"/>
    </xf>
    <xf numFmtId="4" fontId="5" fillId="24" borderId="26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 horizontal="justify" vertical="top" wrapText="1"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top"/>
    </xf>
    <xf numFmtId="4" fontId="5" fillId="24" borderId="29" xfId="0" applyNumberFormat="1" applyFont="1" applyFill="1" applyBorder="1" applyAlignment="1">
      <alignment horizontal="right" wrapText="1"/>
    </xf>
    <xf numFmtId="4" fontId="5" fillId="24" borderId="30" xfId="0" applyNumberFormat="1" applyFont="1" applyFill="1" applyBorder="1" applyAlignment="1">
      <alignment horizontal="right" wrapText="1"/>
    </xf>
    <xf numFmtId="4" fontId="5" fillId="24" borderId="31" xfId="0" applyNumberFormat="1" applyFont="1" applyFill="1" applyBorder="1" applyAlignment="1">
      <alignment horizontal="right" wrapText="1"/>
    </xf>
    <xf numFmtId="4" fontId="5" fillId="24" borderId="32" xfId="0" applyNumberFormat="1" applyFont="1" applyFill="1" applyBorder="1" applyAlignment="1">
      <alignment horizontal="right" wrapText="1"/>
    </xf>
    <xf numFmtId="4" fontId="5" fillId="24" borderId="33" xfId="0" applyNumberFormat="1" applyFont="1" applyFill="1" applyBorder="1" applyAlignment="1">
      <alignment horizontal="right" wrapText="1"/>
    </xf>
    <xf numFmtId="4" fontId="5" fillId="24" borderId="33" xfId="0" applyNumberFormat="1" applyFont="1" applyFill="1" applyBorder="1" applyAlignment="1">
      <alignment horizontal="right" vertical="top" wrapText="1"/>
    </xf>
    <xf numFmtId="2" fontId="5" fillId="24" borderId="33" xfId="0" applyNumberFormat="1" applyFont="1" applyFill="1" applyBorder="1" applyAlignment="1">
      <alignment horizontal="right" wrapText="1"/>
    </xf>
    <xf numFmtId="169" fontId="5" fillId="24" borderId="31" xfId="0" applyNumberFormat="1" applyFont="1" applyFill="1" applyBorder="1" applyAlignment="1">
      <alignment horizontal="right" wrapText="1"/>
    </xf>
    <xf numFmtId="169" fontId="5" fillId="24" borderId="32" xfId="0" applyNumberFormat="1" applyFont="1" applyFill="1" applyBorder="1" applyAlignment="1">
      <alignment horizontal="right" wrapText="1"/>
    </xf>
    <xf numFmtId="4" fontId="8" fillId="24" borderId="33" xfId="0" applyNumberFormat="1" applyFont="1" applyFill="1" applyBorder="1" applyAlignment="1">
      <alignment vertical="top" wrapText="1"/>
    </xf>
    <xf numFmtId="10" fontId="5" fillId="24" borderId="33" xfId="0" applyNumberFormat="1" applyFont="1" applyFill="1" applyBorder="1" applyAlignment="1">
      <alignment horizontal="right" wrapText="1"/>
    </xf>
    <xf numFmtId="4" fontId="9" fillId="24" borderId="22" xfId="0" applyNumberFormat="1" applyFont="1" applyFill="1" applyBorder="1" applyAlignment="1">
      <alignment horizontal="right" wrapText="1"/>
    </xf>
    <xf numFmtId="4" fontId="5" fillId="24" borderId="24" xfId="0" applyNumberFormat="1" applyFont="1" applyFill="1" applyBorder="1" applyAlignment="1">
      <alignment horizontal="right" vertical="top" wrapText="1"/>
    </xf>
    <xf numFmtId="4" fontId="5" fillId="24" borderId="34" xfId="0" applyNumberFormat="1" applyFont="1" applyFill="1" applyBorder="1" applyAlignment="1">
      <alignment horizontal="right" wrapText="1"/>
    </xf>
    <xf numFmtId="4" fontId="5" fillId="24" borderId="35" xfId="0" applyNumberFormat="1" applyFont="1" applyFill="1" applyBorder="1" applyAlignment="1">
      <alignment horizontal="right" wrapText="1"/>
    </xf>
    <xf numFmtId="4" fontId="5" fillId="24" borderId="36" xfId="0" applyNumberFormat="1" applyFont="1" applyFill="1" applyBorder="1" applyAlignment="1">
      <alignment horizontal="right" wrapText="1"/>
    </xf>
    <xf numFmtId="4" fontId="5" fillId="24" borderId="37" xfId="0" applyNumberFormat="1" applyFont="1" applyFill="1" applyBorder="1" applyAlignment="1">
      <alignment horizontal="right" wrapText="1"/>
    </xf>
    <xf numFmtId="4" fontId="5" fillId="24" borderId="38" xfId="0" applyNumberFormat="1" applyFont="1" applyFill="1" applyBorder="1" applyAlignment="1">
      <alignment horizontal="right" wrapText="1"/>
    </xf>
    <xf numFmtId="4" fontId="5" fillId="24" borderId="39" xfId="0" applyNumberFormat="1" applyFont="1" applyFill="1" applyBorder="1" applyAlignment="1">
      <alignment horizontal="right" wrapText="1"/>
    </xf>
    <xf numFmtId="4" fontId="5" fillId="24" borderId="40" xfId="0" applyNumberFormat="1" applyFont="1" applyFill="1" applyBorder="1" applyAlignment="1">
      <alignment horizontal="right" wrapText="1"/>
    </xf>
    <xf numFmtId="4" fontId="5" fillId="24" borderId="41" xfId="0" applyNumberFormat="1" applyFont="1" applyFill="1" applyBorder="1" applyAlignment="1">
      <alignment horizontal="right" wrapText="1"/>
    </xf>
    <xf numFmtId="4" fontId="5" fillId="24" borderId="42" xfId="0" applyNumberFormat="1" applyFont="1" applyFill="1" applyBorder="1" applyAlignment="1">
      <alignment horizontal="right" wrapText="1"/>
    </xf>
    <xf numFmtId="4" fontId="5" fillId="24" borderId="43" xfId="0" applyNumberFormat="1" applyFont="1" applyFill="1" applyBorder="1" applyAlignment="1">
      <alignment horizontal="right" wrapText="1"/>
    </xf>
    <xf numFmtId="4" fontId="5" fillId="24" borderId="44" xfId="0" applyNumberFormat="1" applyFont="1" applyFill="1" applyBorder="1" applyAlignment="1">
      <alignment horizontal="right" wrapText="1"/>
    </xf>
    <xf numFmtId="4" fontId="5" fillId="24" borderId="45" xfId="0" applyNumberFormat="1" applyFont="1" applyFill="1" applyBorder="1" applyAlignment="1">
      <alignment horizontal="right" wrapText="1"/>
    </xf>
    <xf numFmtId="4" fontId="5" fillId="24" borderId="46" xfId="0" applyNumberFormat="1" applyFont="1" applyFill="1" applyBorder="1" applyAlignment="1">
      <alignment horizontal="right" wrapText="1"/>
    </xf>
    <xf numFmtId="4" fontId="5" fillId="24" borderId="47" xfId="0" applyNumberFormat="1" applyFont="1" applyFill="1" applyBorder="1" applyAlignment="1">
      <alignment horizontal="right" wrapText="1"/>
    </xf>
    <xf numFmtId="4" fontId="5" fillId="24" borderId="48" xfId="0" applyNumberFormat="1" applyFont="1" applyFill="1" applyBorder="1" applyAlignment="1">
      <alignment horizontal="right" wrapText="1"/>
    </xf>
    <xf numFmtId="4" fontId="5" fillId="24" borderId="38" xfId="0" applyNumberFormat="1" applyFont="1" applyFill="1" applyBorder="1" applyAlignment="1">
      <alignment horizontal="right" vertical="top" wrapText="1"/>
    </xf>
    <xf numFmtId="4" fontId="5" fillId="24" borderId="43" xfId="0" applyNumberFormat="1" applyFont="1" applyFill="1" applyBorder="1" applyAlignment="1">
      <alignment horizontal="right" vertical="top" wrapText="1"/>
    </xf>
    <xf numFmtId="4" fontId="5" fillId="24" borderId="41" xfId="0" applyNumberFormat="1" applyFont="1" applyFill="1" applyBorder="1" applyAlignment="1">
      <alignment horizontal="right" vertical="top" wrapText="1"/>
    </xf>
    <xf numFmtId="4" fontId="5" fillId="24" borderId="42" xfId="0" applyNumberFormat="1" applyFont="1" applyFill="1" applyBorder="1" applyAlignment="1">
      <alignment horizontal="right" vertical="top" wrapText="1"/>
    </xf>
    <xf numFmtId="4" fontId="5" fillId="24" borderId="49" xfId="0" applyNumberFormat="1" applyFont="1" applyFill="1" applyBorder="1" applyAlignment="1">
      <alignment horizontal="right" wrapText="1"/>
    </xf>
    <xf numFmtId="4" fontId="5" fillId="24" borderId="50" xfId="0" applyNumberFormat="1" applyFont="1" applyFill="1" applyBorder="1" applyAlignment="1">
      <alignment horizontal="right" wrapText="1"/>
    </xf>
    <xf numFmtId="4" fontId="5" fillId="24" borderId="51" xfId="0" applyNumberFormat="1" applyFont="1" applyFill="1" applyBorder="1" applyAlignment="1">
      <alignment horizontal="right" wrapText="1"/>
    </xf>
    <xf numFmtId="2" fontId="5" fillId="24" borderId="43" xfId="0" applyNumberFormat="1" applyFont="1" applyFill="1" applyBorder="1" applyAlignment="1">
      <alignment horizontal="right" wrapText="1"/>
    </xf>
    <xf numFmtId="2" fontId="5" fillId="24" borderId="42" xfId="0" applyNumberFormat="1" applyFont="1" applyFill="1" applyBorder="1" applyAlignment="1">
      <alignment horizontal="right" wrapText="1"/>
    </xf>
    <xf numFmtId="169" fontId="5" fillId="24" borderId="34" xfId="0" applyNumberFormat="1" applyFont="1" applyFill="1" applyBorder="1" applyAlignment="1">
      <alignment horizontal="right" wrapText="1"/>
    </xf>
    <xf numFmtId="169" fontId="5" fillId="24" borderId="35" xfId="0" applyNumberFormat="1" applyFont="1" applyFill="1" applyBorder="1" applyAlignment="1">
      <alignment horizontal="right" wrapText="1"/>
    </xf>
    <xf numFmtId="169" fontId="5" fillId="24" borderId="36" xfId="0" applyNumberFormat="1" applyFont="1" applyFill="1" applyBorder="1" applyAlignment="1">
      <alignment horizontal="right" wrapText="1"/>
    </xf>
    <xf numFmtId="169" fontId="5" fillId="24" borderId="37" xfId="0" applyNumberFormat="1" applyFont="1" applyFill="1" applyBorder="1" applyAlignment="1">
      <alignment horizontal="right" wrapText="1"/>
    </xf>
    <xf numFmtId="169" fontId="5" fillId="24" borderId="24" xfId="0" applyNumberFormat="1" applyFont="1" applyFill="1" applyBorder="1" applyAlignment="1">
      <alignment horizontal="right" wrapText="1"/>
    </xf>
    <xf numFmtId="4" fontId="8" fillId="24" borderId="43" xfId="0" applyNumberFormat="1" applyFont="1" applyFill="1" applyBorder="1" applyAlignment="1">
      <alignment vertical="top" wrapText="1"/>
    </xf>
    <xf numFmtId="4" fontId="5" fillId="24" borderId="38" xfId="0" applyNumberFormat="1" applyFont="1" applyFill="1" applyBorder="1" applyAlignment="1">
      <alignment vertical="top" wrapText="1"/>
    </xf>
    <xf numFmtId="4" fontId="5" fillId="24" borderId="43" xfId="0" applyNumberFormat="1" applyFont="1" applyFill="1" applyBorder="1" applyAlignment="1">
      <alignment vertical="top" wrapText="1"/>
    </xf>
    <xf numFmtId="4" fontId="5" fillId="24" borderId="42" xfId="0" applyNumberFormat="1" applyFont="1" applyFill="1" applyBorder="1" applyAlignment="1">
      <alignment vertical="top" wrapText="1"/>
    </xf>
    <xf numFmtId="4" fontId="5" fillId="24" borderId="33" xfId="0" applyNumberFormat="1" applyFont="1" applyFill="1" applyBorder="1" applyAlignment="1">
      <alignment vertical="top" wrapText="1"/>
    </xf>
    <xf numFmtId="4" fontId="5" fillId="24" borderId="41" xfId="0" applyNumberFormat="1" applyFont="1" applyFill="1" applyBorder="1" applyAlignment="1">
      <alignment vertical="top" wrapText="1"/>
    </xf>
    <xf numFmtId="10" fontId="5" fillId="24" borderId="38" xfId="0" applyNumberFormat="1" applyFont="1" applyFill="1" applyBorder="1" applyAlignment="1">
      <alignment horizontal="right" wrapText="1"/>
    </xf>
    <xf numFmtId="10" fontId="5" fillId="24" borderId="46" xfId="0" applyNumberFormat="1" applyFont="1" applyFill="1" applyBorder="1" applyAlignment="1">
      <alignment horizontal="right" wrapText="1"/>
    </xf>
    <xf numFmtId="10" fontId="5" fillId="24" borderId="45" xfId="0" applyNumberFormat="1" applyFont="1" applyFill="1" applyBorder="1" applyAlignment="1">
      <alignment horizontal="right" wrapText="1"/>
    </xf>
    <xf numFmtId="10" fontId="5" fillId="24" borderId="42" xfId="0" applyNumberFormat="1" applyFont="1" applyFill="1" applyBorder="1" applyAlignment="1">
      <alignment horizontal="right" wrapText="1"/>
    </xf>
    <xf numFmtId="10" fontId="5" fillId="24" borderId="52" xfId="0" applyNumberFormat="1" applyFont="1" applyFill="1" applyBorder="1" applyAlignment="1">
      <alignment horizontal="right" wrapText="1"/>
    </xf>
    <xf numFmtId="10" fontId="5" fillId="24" borderId="43" xfId="0" applyNumberFormat="1" applyFont="1" applyFill="1" applyBorder="1" applyAlignment="1">
      <alignment horizontal="right" wrapText="1"/>
    </xf>
    <xf numFmtId="10" fontId="5" fillId="24" borderId="41" xfId="0" applyNumberFormat="1" applyFont="1" applyFill="1" applyBorder="1" applyAlignment="1">
      <alignment horizontal="right" wrapText="1"/>
    </xf>
    <xf numFmtId="10" fontId="5" fillId="24" borderId="40" xfId="0" applyNumberFormat="1" applyFont="1" applyFill="1" applyBorder="1" applyAlignment="1">
      <alignment horizontal="right" wrapText="1"/>
    </xf>
    <xf numFmtId="10" fontId="5" fillId="24" borderId="47" xfId="0" applyNumberFormat="1" applyFont="1" applyFill="1" applyBorder="1" applyAlignment="1">
      <alignment horizontal="right" wrapText="1"/>
    </xf>
    <xf numFmtId="4" fontId="5" fillId="24" borderId="52" xfId="0" applyNumberFormat="1" applyFont="1" applyFill="1" applyBorder="1" applyAlignment="1">
      <alignment horizontal="right" wrapText="1"/>
    </xf>
    <xf numFmtId="4" fontId="5" fillId="24" borderId="53" xfId="0" applyNumberFormat="1" applyFont="1" applyFill="1" applyBorder="1" applyAlignment="1">
      <alignment horizontal="right" wrapText="1"/>
    </xf>
    <xf numFmtId="4" fontId="5" fillId="24" borderId="54" xfId="0" applyNumberFormat="1" applyFont="1" applyFill="1" applyBorder="1" applyAlignment="1">
      <alignment horizontal="right" wrapText="1"/>
    </xf>
    <xf numFmtId="4" fontId="5" fillId="24" borderId="55" xfId="0" applyNumberFormat="1" applyFont="1" applyFill="1" applyBorder="1" applyAlignment="1">
      <alignment horizontal="right" wrapText="1"/>
    </xf>
    <xf numFmtId="4" fontId="5" fillId="24" borderId="56" xfId="0" applyNumberFormat="1" applyFont="1" applyFill="1" applyBorder="1" applyAlignment="1">
      <alignment horizontal="right" wrapText="1"/>
    </xf>
    <xf numFmtId="4" fontId="5" fillId="24" borderId="57" xfId="0" applyNumberFormat="1" applyFont="1" applyFill="1" applyBorder="1" applyAlignment="1">
      <alignment horizontal="right" wrapText="1"/>
    </xf>
    <xf numFmtId="4" fontId="5" fillId="24" borderId="58" xfId="0" applyNumberFormat="1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3.8515625" style="0" customWidth="1"/>
    <col min="2" max="2" width="71.7109375" style="0" customWidth="1"/>
    <col min="3" max="31" width="14.7109375" style="0" customWidth="1"/>
  </cols>
  <sheetData>
    <row r="1" spans="1:31" ht="12.75">
      <c r="A1" s="2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2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3" t="s">
        <v>62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41.25" customHeight="1">
      <c r="A5" s="5" t="s">
        <v>0</v>
      </c>
      <c r="B5" s="6" t="s">
        <v>1</v>
      </c>
      <c r="C5" s="12" t="s">
        <v>84</v>
      </c>
      <c r="D5" s="8" t="s">
        <v>2</v>
      </c>
      <c r="E5" s="9" t="s">
        <v>81</v>
      </c>
      <c r="F5" s="8" t="s">
        <v>3</v>
      </c>
      <c r="G5" s="10" t="s">
        <v>37</v>
      </c>
      <c r="H5" s="8" t="s">
        <v>38</v>
      </c>
      <c r="I5" s="9" t="s">
        <v>39</v>
      </c>
      <c r="J5" s="8" t="s">
        <v>40</v>
      </c>
      <c r="K5" s="10" t="s">
        <v>41</v>
      </c>
      <c r="L5" s="11" t="s">
        <v>42</v>
      </c>
      <c r="M5" s="12" t="s">
        <v>43</v>
      </c>
      <c r="N5" s="8" t="s">
        <v>44</v>
      </c>
      <c r="O5" s="10" t="s">
        <v>45</v>
      </c>
      <c r="P5" s="8" t="s">
        <v>46</v>
      </c>
      <c r="Q5" s="9" t="s">
        <v>47</v>
      </c>
      <c r="R5" s="8" t="s">
        <v>48</v>
      </c>
      <c r="S5" s="10" t="s">
        <v>49</v>
      </c>
      <c r="T5" s="8" t="s">
        <v>50</v>
      </c>
      <c r="U5" s="9" t="s">
        <v>51</v>
      </c>
      <c r="V5" s="11" t="s">
        <v>52</v>
      </c>
      <c r="W5" s="7" t="s">
        <v>53</v>
      </c>
      <c r="X5" s="8" t="s">
        <v>54</v>
      </c>
      <c r="Y5" s="9" t="s">
        <v>55</v>
      </c>
      <c r="Z5" s="8" t="s">
        <v>56</v>
      </c>
      <c r="AA5" s="10" t="s">
        <v>57</v>
      </c>
      <c r="AB5" s="8" t="s">
        <v>58</v>
      </c>
      <c r="AC5" s="9" t="s">
        <v>59</v>
      </c>
      <c r="AD5" s="8" t="s">
        <v>60</v>
      </c>
      <c r="AE5" s="13" t="s">
        <v>61</v>
      </c>
    </row>
    <row r="6" spans="1:31" ht="13.5" customHeight="1">
      <c r="A6" s="14">
        <v>1</v>
      </c>
      <c r="B6" s="27" t="s">
        <v>67</v>
      </c>
      <c r="C6" s="41">
        <f>SUM(C7:C8)</f>
        <v>916888823</v>
      </c>
      <c r="D6" s="52">
        <f aca="true" t="shared" si="0" ref="D6:W6">+D7+D8</f>
        <v>883189690.681</v>
      </c>
      <c r="E6" s="52">
        <f t="shared" si="0"/>
        <v>902208330.9682274</v>
      </c>
      <c r="F6" s="52">
        <f t="shared" si="0"/>
        <v>921887302.1290345</v>
      </c>
      <c r="G6" s="52">
        <f t="shared" si="0"/>
        <v>942173634.1308169</v>
      </c>
      <c r="H6" s="52">
        <f t="shared" si="0"/>
        <v>973816651.2503725</v>
      </c>
      <c r="I6" s="52">
        <f t="shared" si="0"/>
        <v>1006873800.0455275</v>
      </c>
      <c r="J6" s="52">
        <f t="shared" si="0"/>
        <v>1041405399.7051953</v>
      </c>
      <c r="K6" s="52">
        <f t="shared" si="0"/>
        <v>1077474766.7466102</v>
      </c>
      <c r="L6" s="53">
        <f t="shared" si="0"/>
        <v>1115148346.723848</v>
      </c>
      <c r="M6" s="41">
        <f t="shared" si="0"/>
        <v>1154495853.222309</v>
      </c>
      <c r="N6" s="52">
        <f t="shared" si="0"/>
        <v>1195590414.4340377</v>
      </c>
      <c r="O6" s="52">
        <f t="shared" si="0"/>
        <v>1238508727.629397</v>
      </c>
      <c r="P6" s="52">
        <f t="shared" si="0"/>
        <v>1283331221.8617718</v>
      </c>
      <c r="Q6" s="52">
        <f t="shared" si="0"/>
        <v>1330142229.2636836</v>
      </c>
      <c r="R6" s="52">
        <f t="shared" si="0"/>
        <v>1379030165.3151126</v>
      </c>
      <c r="S6" s="52">
        <f t="shared" si="0"/>
        <v>1430087718.4879296</v>
      </c>
      <c r="T6" s="52">
        <f t="shared" si="0"/>
        <v>1483412049.6942892</v>
      </c>
      <c r="U6" s="52">
        <f t="shared" si="0"/>
        <v>1539105001.9916472</v>
      </c>
      <c r="V6" s="53">
        <f t="shared" si="0"/>
        <v>1597273321.0228667</v>
      </c>
      <c r="W6" s="41">
        <f t="shared" si="0"/>
        <v>1635988087.3540413</v>
      </c>
      <c r="X6" s="52">
        <f aca="true" t="shared" si="1" ref="X6:AE6">+X7+X8</f>
        <v>1676262789.5378923</v>
      </c>
      <c r="Y6" s="52">
        <f t="shared" si="1"/>
        <v>1717544359.2763395</v>
      </c>
      <c r="Z6" s="52">
        <f t="shared" si="1"/>
        <v>1759857968.2582479</v>
      </c>
      <c r="AA6" s="52">
        <f t="shared" si="1"/>
        <v>1803229417.4647038</v>
      </c>
      <c r="AB6" s="52">
        <f t="shared" si="1"/>
        <v>1847685152.9013212</v>
      </c>
      <c r="AC6" s="52">
        <f t="shared" si="1"/>
        <v>1893252281.723854</v>
      </c>
      <c r="AD6" s="52">
        <f t="shared" si="1"/>
        <v>1939958588.7669504</v>
      </c>
      <c r="AE6" s="53">
        <f t="shared" si="1"/>
        <v>1987832553.486124</v>
      </c>
    </row>
    <row r="7" spans="1:31" ht="13.5" customHeight="1">
      <c r="A7" s="15" t="s">
        <v>4</v>
      </c>
      <c r="B7" s="28" t="s">
        <v>25</v>
      </c>
      <c r="C7" s="20">
        <v>798456602</v>
      </c>
      <c r="D7" s="19">
        <v>819679003.181</v>
      </c>
      <c r="E7" s="19">
        <v>849362677.8432274</v>
      </c>
      <c r="F7" s="19">
        <v>879672906.6602845</v>
      </c>
      <c r="G7" s="19">
        <v>910558382.1855044</v>
      </c>
      <c r="H7" s="19">
        <v>942770006.8398256</v>
      </c>
      <c r="I7" s="19">
        <v>976366725.0398829</v>
      </c>
      <c r="J7" s="19">
        <v>1011410277.4934268</v>
      </c>
      <c r="K7" s="19">
        <v>1047965329.6412035</v>
      </c>
      <c r="L7" s="18">
        <v>1086099606.9192739</v>
      </c>
      <c r="M7" s="20">
        <v>1125884037.1258037</v>
      </c>
      <c r="N7" s="19">
        <v>1167392900.1960897</v>
      </c>
      <c r="O7" s="19">
        <v>1210703985.7097654</v>
      </c>
      <c r="P7" s="19">
        <v>1255898758.4748616</v>
      </c>
      <c r="Q7" s="19">
        <v>1303062532.5546956</v>
      </c>
      <c r="R7" s="19">
        <v>1352284654.1255796</v>
      </c>
      <c r="S7" s="19">
        <v>1403658693.5760791</v>
      </c>
      <c r="T7" s="19">
        <v>1457282647.2821474</v>
      </c>
      <c r="U7" s="19">
        <v>1513259149.5169346</v>
      </c>
      <c r="V7" s="18">
        <v>1571695694.9795527</v>
      </c>
      <c r="W7" s="20">
        <f>V7*1.025</f>
        <v>1610988087.3540413</v>
      </c>
      <c r="X7" s="19">
        <f aca="true" t="shared" si="2" ref="X7:AE7">W7*1.025</f>
        <v>1651262789.5378923</v>
      </c>
      <c r="Y7" s="19">
        <f t="shared" si="2"/>
        <v>1692544359.2763395</v>
      </c>
      <c r="Z7" s="19">
        <f t="shared" si="2"/>
        <v>1734857968.2582479</v>
      </c>
      <c r="AA7" s="19">
        <f t="shared" si="2"/>
        <v>1778229417.4647038</v>
      </c>
      <c r="AB7" s="19">
        <f t="shared" si="2"/>
        <v>1822685152.9013212</v>
      </c>
      <c r="AC7" s="19">
        <f t="shared" si="2"/>
        <v>1868252281.723854</v>
      </c>
      <c r="AD7" s="19">
        <f t="shared" si="2"/>
        <v>1914958588.7669504</v>
      </c>
      <c r="AE7" s="18">
        <f t="shared" si="2"/>
        <v>1962832553.486124</v>
      </c>
    </row>
    <row r="8" spans="1:31" ht="13.5" customHeight="1">
      <c r="A8" s="15" t="s">
        <v>5</v>
      </c>
      <c r="B8" s="28" t="s">
        <v>26</v>
      </c>
      <c r="C8" s="20">
        <v>118432221</v>
      </c>
      <c r="D8" s="19">
        <v>63510687.5</v>
      </c>
      <c r="E8" s="19">
        <v>52845653.125</v>
      </c>
      <c r="F8" s="19">
        <v>42214395.46875</v>
      </c>
      <c r="G8" s="19">
        <v>31615251.9453125</v>
      </c>
      <c r="H8" s="19">
        <v>31046644.410546873</v>
      </c>
      <c r="I8" s="19">
        <v>30507075.00564453</v>
      </c>
      <c r="J8" s="19">
        <v>29995122.211768553</v>
      </c>
      <c r="K8" s="19">
        <v>29509437.105406683</v>
      </c>
      <c r="L8" s="18">
        <v>29048739.804574244</v>
      </c>
      <c r="M8" s="20">
        <v>28611816.096505314</v>
      </c>
      <c r="N8" s="19">
        <v>28197514.23794782</v>
      </c>
      <c r="O8" s="19">
        <v>27804741.919631593</v>
      </c>
      <c r="P8" s="19">
        <v>27432463.386910237</v>
      </c>
      <c r="Q8" s="19">
        <v>27079696.70898796</v>
      </c>
      <c r="R8" s="19">
        <v>26745511.189532954</v>
      </c>
      <c r="S8" s="19">
        <v>26429024.911850415</v>
      </c>
      <c r="T8" s="19">
        <v>26129402.412141718</v>
      </c>
      <c r="U8" s="19">
        <v>25845852.47471264</v>
      </c>
      <c r="V8" s="18">
        <v>25577626.04331392</v>
      </c>
      <c r="W8" s="20">
        <v>25000000</v>
      </c>
      <c r="X8" s="19">
        <v>25000000</v>
      </c>
      <c r="Y8" s="19">
        <v>25000000</v>
      </c>
      <c r="Z8" s="19">
        <v>25000000</v>
      </c>
      <c r="AA8" s="19">
        <v>25000000</v>
      </c>
      <c r="AB8" s="19">
        <v>25000000</v>
      </c>
      <c r="AC8" s="19">
        <v>25000000</v>
      </c>
      <c r="AD8" s="19">
        <v>25000000</v>
      </c>
      <c r="AE8" s="18">
        <v>25000000</v>
      </c>
    </row>
    <row r="9" spans="1:31" ht="13.5" customHeight="1">
      <c r="A9" s="16" t="s">
        <v>6</v>
      </c>
      <c r="B9" s="29" t="s">
        <v>27</v>
      </c>
      <c r="C9" s="42">
        <v>16097188</v>
      </c>
      <c r="D9" s="54">
        <v>13510687.5</v>
      </c>
      <c r="E9" s="54">
        <v>12845653.125</v>
      </c>
      <c r="F9" s="54">
        <v>12214395.468749998</v>
      </c>
      <c r="G9" s="54">
        <v>11615251.945312498</v>
      </c>
      <c r="H9" s="54">
        <v>11046644.410546873</v>
      </c>
      <c r="I9" s="54">
        <v>10507075.00564453</v>
      </c>
      <c r="J9" s="54">
        <v>9995122.211768555</v>
      </c>
      <c r="K9" s="54">
        <v>9509437.105406683</v>
      </c>
      <c r="L9" s="55">
        <v>9048739.804574242</v>
      </c>
      <c r="M9" s="42">
        <v>8611816.096505312</v>
      </c>
      <c r="N9" s="54">
        <v>8197514.237947822</v>
      </c>
      <c r="O9" s="54">
        <v>7804741.919631595</v>
      </c>
      <c r="P9" s="54">
        <v>7432463.3869102355</v>
      </c>
      <c r="Q9" s="54">
        <v>7079696.708987959</v>
      </c>
      <c r="R9" s="54">
        <v>6745511.189532954</v>
      </c>
      <c r="S9" s="54">
        <v>6429024.911850413</v>
      </c>
      <c r="T9" s="54">
        <v>6129402.412141718</v>
      </c>
      <c r="U9" s="54">
        <v>5845852.474712642</v>
      </c>
      <c r="V9" s="55">
        <v>5577626.043313919</v>
      </c>
      <c r="W9" s="42">
        <v>5000000</v>
      </c>
      <c r="X9" s="54">
        <v>5000000</v>
      </c>
      <c r="Y9" s="54">
        <v>5000000</v>
      </c>
      <c r="Z9" s="54">
        <v>5000000</v>
      </c>
      <c r="AA9" s="54">
        <v>5000000</v>
      </c>
      <c r="AB9" s="54">
        <v>5000000</v>
      </c>
      <c r="AC9" s="54">
        <v>5000000</v>
      </c>
      <c r="AD9" s="54">
        <v>5000000</v>
      </c>
      <c r="AE9" s="55">
        <v>5000000</v>
      </c>
    </row>
    <row r="10" spans="1:31" ht="24">
      <c r="A10" s="14">
        <v>2</v>
      </c>
      <c r="B10" s="30" t="s">
        <v>66</v>
      </c>
      <c r="C10" s="41">
        <v>757605718</v>
      </c>
      <c r="D10" s="52">
        <v>759204511.1155</v>
      </c>
      <c r="E10" s="52">
        <v>781731274.8938276</v>
      </c>
      <c r="F10" s="52">
        <v>806077749.8036475</v>
      </c>
      <c r="G10" s="52">
        <v>850246523.501009</v>
      </c>
      <c r="H10" s="52">
        <v>877002614.6757159</v>
      </c>
      <c r="I10" s="52">
        <v>903836310.7738696</v>
      </c>
      <c r="J10" s="52">
        <v>932329057.0946107</v>
      </c>
      <c r="K10" s="52">
        <v>961818231.1458818</v>
      </c>
      <c r="L10" s="53">
        <v>992345366.5362335</v>
      </c>
      <c r="M10" s="41">
        <v>1024079307.2679443</v>
      </c>
      <c r="N10" s="52">
        <v>1056917763.4807303</v>
      </c>
      <c r="O10" s="52">
        <v>1090799995.697057</v>
      </c>
      <c r="P10" s="52">
        <v>1125964579.6218503</v>
      </c>
      <c r="Q10" s="52">
        <v>1162127843.5512726</v>
      </c>
      <c r="R10" s="52">
        <v>1199783927.447151</v>
      </c>
      <c r="S10" s="52">
        <v>1238751428.7356265</v>
      </c>
      <c r="T10" s="52">
        <v>1279076175.8906698</v>
      </c>
      <c r="U10" s="52">
        <v>1320805602.865231</v>
      </c>
      <c r="V10" s="53">
        <v>1363988805.4350064</v>
      </c>
      <c r="W10" s="20">
        <f>V10*1.025</f>
        <v>1398088525.5708814</v>
      </c>
      <c r="X10" s="19">
        <f aca="true" t="shared" si="3" ref="X10:AE10">W10*1.025</f>
        <v>1433040738.7101533</v>
      </c>
      <c r="Y10" s="19">
        <f t="shared" si="3"/>
        <v>1468866757.177907</v>
      </c>
      <c r="Z10" s="19">
        <f t="shared" si="3"/>
        <v>1505588426.1073546</v>
      </c>
      <c r="AA10" s="19">
        <f t="shared" si="3"/>
        <v>1543228136.7600384</v>
      </c>
      <c r="AB10" s="19">
        <f t="shared" si="3"/>
        <v>1581808840.1790392</v>
      </c>
      <c r="AC10" s="19">
        <f t="shared" si="3"/>
        <v>1621354061.183515</v>
      </c>
      <c r="AD10" s="19">
        <f t="shared" si="3"/>
        <v>1661887912.7131028</v>
      </c>
      <c r="AE10" s="18">
        <f t="shared" si="3"/>
        <v>1703435110.5309303</v>
      </c>
    </row>
    <row r="11" spans="1:31" ht="13.5" customHeight="1">
      <c r="A11" s="15" t="s">
        <v>4</v>
      </c>
      <c r="B11" s="31" t="s">
        <v>64</v>
      </c>
      <c r="C11" s="20">
        <v>393338118</v>
      </c>
      <c r="D11" s="19">
        <v>395495769.67475</v>
      </c>
      <c r="E11" s="19">
        <v>409436995.5557849</v>
      </c>
      <c r="F11" s="19">
        <v>423869649.64912623</v>
      </c>
      <c r="G11" s="19">
        <v>438811054.799258</v>
      </c>
      <c r="H11" s="19">
        <v>454279144.4809318</v>
      </c>
      <c r="I11" s="19">
        <v>470292484.32388455</v>
      </c>
      <c r="J11" s="19">
        <v>486870294.39630145</v>
      </c>
      <c r="K11" s="19">
        <v>504032472.2737711</v>
      </c>
      <c r="L11" s="18">
        <v>521799616.9214214</v>
      </c>
      <c r="M11" s="20">
        <v>540193053.4179015</v>
      </c>
      <c r="N11" s="19">
        <v>559234858.5508825</v>
      </c>
      <c r="O11" s="19">
        <v>578947887.314801</v>
      </c>
      <c r="P11" s="19">
        <v>599355800.3426478</v>
      </c>
      <c r="Q11" s="19">
        <v>620483092.304726</v>
      </c>
      <c r="R11" s="19">
        <v>642355121.3084675</v>
      </c>
      <c r="S11" s="19">
        <v>664998139.3345909</v>
      </c>
      <c r="T11" s="19">
        <v>688439323.7461351</v>
      </c>
      <c r="U11" s="19">
        <v>712706809.9081863</v>
      </c>
      <c r="V11" s="18">
        <v>737829724.9574499</v>
      </c>
      <c r="W11" s="20">
        <f>V11*1.025</f>
        <v>756275468.0813861</v>
      </c>
      <c r="X11" s="19">
        <f aca="true" t="shared" si="4" ref="X11:AE11">W11*1.025</f>
        <v>775182354.7834207</v>
      </c>
      <c r="Y11" s="19">
        <f t="shared" si="4"/>
        <v>794561913.6530061</v>
      </c>
      <c r="Z11" s="19">
        <f t="shared" si="4"/>
        <v>814425961.4943311</v>
      </c>
      <c r="AA11" s="19">
        <f t="shared" si="4"/>
        <v>834786610.5316893</v>
      </c>
      <c r="AB11" s="19">
        <f t="shared" si="4"/>
        <v>855656275.7949815</v>
      </c>
      <c r="AC11" s="19">
        <f t="shared" si="4"/>
        <v>877047682.6898559</v>
      </c>
      <c r="AD11" s="19">
        <f t="shared" si="4"/>
        <v>898973874.7571023</v>
      </c>
      <c r="AE11" s="18">
        <f t="shared" si="4"/>
        <v>921448221.6260297</v>
      </c>
    </row>
    <row r="12" spans="1:31" ht="13.5" customHeight="1">
      <c r="A12" s="15" t="s">
        <v>5</v>
      </c>
      <c r="B12" s="32" t="s">
        <v>65</v>
      </c>
      <c r="C12" s="20">
        <v>40742490</v>
      </c>
      <c r="D12" s="19">
        <f>C12*103.5%</f>
        <v>42168477.15</v>
      </c>
      <c r="E12" s="19">
        <f aca="true" t="shared" si="5" ref="E12:V12">D12*103.5%</f>
        <v>43644373.85025</v>
      </c>
      <c r="F12" s="19">
        <f t="shared" si="5"/>
        <v>45171926.93500874</v>
      </c>
      <c r="G12" s="19">
        <f t="shared" si="5"/>
        <v>46752944.37773404</v>
      </c>
      <c r="H12" s="19">
        <f t="shared" si="5"/>
        <v>48389297.43095473</v>
      </c>
      <c r="I12" s="19">
        <f t="shared" si="5"/>
        <v>50082922.841038145</v>
      </c>
      <c r="J12" s="19">
        <f t="shared" si="5"/>
        <v>51835825.140474476</v>
      </c>
      <c r="K12" s="19">
        <f t="shared" si="5"/>
        <v>53650079.02039108</v>
      </c>
      <c r="L12" s="18">
        <f t="shared" si="5"/>
        <v>55527831.78610476</v>
      </c>
      <c r="M12" s="20">
        <f t="shared" si="5"/>
        <v>57471305.89861842</v>
      </c>
      <c r="N12" s="19">
        <f t="shared" si="5"/>
        <v>59482801.60507006</v>
      </c>
      <c r="O12" s="19">
        <f t="shared" si="5"/>
        <v>61564699.66124751</v>
      </c>
      <c r="P12" s="19">
        <f t="shared" si="5"/>
        <v>63719464.14939117</v>
      </c>
      <c r="Q12" s="19">
        <f t="shared" si="5"/>
        <v>65949645.39461985</v>
      </c>
      <c r="R12" s="19">
        <f t="shared" si="5"/>
        <v>68257882.98343155</v>
      </c>
      <c r="S12" s="19">
        <f t="shared" si="5"/>
        <v>70646908.88785164</v>
      </c>
      <c r="T12" s="19">
        <f t="shared" si="5"/>
        <v>73119550.69892645</v>
      </c>
      <c r="U12" s="19">
        <f t="shared" si="5"/>
        <v>75678734.97338887</v>
      </c>
      <c r="V12" s="18">
        <f t="shared" si="5"/>
        <v>78327490.69745746</v>
      </c>
      <c r="W12" s="20">
        <f>V12*1.025</f>
        <v>80285677.96489389</v>
      </c>
      <c r="X12" s="19">
        <f aca="true" t="shared" si="6" ref="X12:AE12">W12*1.025</f>
        <v>82292819.91401623</v>
      </c>
      <c r="Y12" s="19">
        <f t="shared" si="6"/>
        <v>84350140.41186664</v>
      </c>
      <c r="Z12" s="19">
        <f t="shared" si="6"/>
        <v>86458893.9221633</v>
      </c>
      <c r="AA12" s="19">
        <f t="shared" si="6"/>
        <v>88620366.27021737</v>
      </c>
      <c r="AB12" s="19">
        <f t="shared" si="6"/>
        <v>90835875.4269728</v>
      </c>
      <c r="AC12" s="19">
        <f t="shared" si="6"/>
        <v>93106772.31264712</v>
      </c>
      <c r="AD12" s="19">
        <f t="shared" si="6"/>
        <v>95434441.62046328</v>
      </c>
      <c r="AE12" s="18">
        <f t="shared" si="6"/>
        <v>97820302.66097486</v>
      </c>
    </row>
    <row r="13" spans="1:31" ht="13.5" customHeight="1">
      <c r="A13" s="15" t="s">
        <v>6</v>
      </c>
      <c r="B13" s="28" t="s">
        <v>63</v>
      </c>
      <c r="C13" s="20">
        <v>2009000</v>
      </c>
      <c r="D13" s="19">
        <v>2011659</v>
      </c>
      <c r="E13" s="19">
        <v>2014932</v>
      </c>
      <c r="F13" s="19">
        <v>2018544</v>
      </c>
      <c r="G13" s="19">
        <v>2022112</v>
      </c>
      <c r="H13" s="19">
        <v>2025632</v>
      </c>
      <c r="I13" s="19">
        <v>2022362</v>
      </c>
      <c r="J13" s="19">
        <v>1886209</v>
      </c>
      <c r="K13" s="19">
        <v>1889559</v>
      </c>
      <c r="L13" s="18">
        <v>1892845</v>
      </c>
      <c r="M13" s="20">
        <v>1896105</v>
      </c>
      <c r="N13" s="19">
        <v>1899410</v>
      </c>
      <c r="O13" s="19">
        <v>1902717</v>
      </c>
      <c r="P13" s="19">
        <v>1905993</v>
      </c>
      <c r="Q13" s="19">
        <v>1909314</v>
      </c>
      <c r="R13" s="19">
        <v>1912680</v>
      </c>
      <c r="S13" s="19">
        <v>1916139</v>
      </c>
      <c r="T13" s="19">
        <v>1919725</v>
      </c>
      <c r="U13" s="19">
        <v>1923361</v>
      </c>
      <c r="V13" s="18">
        <v>1927147</v>
      </c>
      <c r="W13" s="20">
        <v>1931154</v>
      </c>
      <c r="X13" s="19">
        <v>1935221</v>
      </c>
      <c r="Y13" s="19">
        <v>1939350</v>
      </c>
      <c r="Z13" s="19">
        <v>1943540</v>
      </c>
      <c r="AA13" s="19">
        <v>1947793</v>
      </c>
      <c r="AB13" s="19">
        <v>1845183</v>
      </c>
      <c r="AC13" s="19">
        <v>1660000</v>
      </c>
      <c r="AD13" s="19">
        <v>1660000</v>
      </c>
      <c r="AE13" s="18">
        <v>0</v>
      </c>
    </row>
    <row r="14" spans="1:31" ht="24">
      <c r="A14" s="15" t="s">
        <v>7</v>
      </c>
      <c r="B14" s="28" t="s">
        <v>82</v>
      </c>
      <c r="C14" s="20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">
        <v>0</v>
      </c>
      <c r="M14" s="20">
        <v>0</v>
      </c>
      <c r="N14" s="3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2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8">
        <v>0</v>
      </c>
    </row>
    <row r="15" spans="1:31" ht="13.5" customHeight="1">
      <c r="A15" s="16" t="s">
        <v>8</v>
      </c>
      <c r="B15" s="33" t="s">
        <v>68</v>
      </c>
      <c r="C15" s="20">
        <v>97515248</v>
      </c>
      <c r="D15" s="19">
        <v>99322126</v>
      </c>
      <c r="E15" s="19">
        <v>86766055</v>
      </c>
      <c r="F15" s="19">
        <v>75858577</v>
      </c>
      <c r="G15" s="23">
        <v>86273102</v>
      </c>
      <c r="H15" s="39">
        <v>42732485</v>
      </c>
      <c r="I15" s="23">
        <v>41268179</v>
      </c>
      <c r="J15" s="39">
        <v>40083204</v>
      </c>
      <c r="K15" s="23">
        <v>30286948</v>
      </c>
      <c r="L15" s="40">
        <v>29710690</v>
      </c>
      <c r="M15" s="20">
        <v>29067622</v>
      </c>
      <c r="N15" s="39">
        <v>28639383</v>
      </c>
      <c r="O15" s="39">
        <v>28354480</v>
      </c>
      <c r="P15" s="39">
        <v>28153295</v>
      </c>
      <c r="Q15" s="39">
        <v>27927156</v>
      </c>
      <c r="R15" s="39">
        <v>27691478</v>
      </c>
      <c r="S15" s="23">
        <v>27444227</v>
      </c>
      <c r="T15" s="39">
        <v>27457102</v>
      </c>
      <c r="U15" s="19">
        <v>27056694</v>
      </c>
      <c r="V15" s="18">
        <v>20927147</v>
      </c>
      <c r="W15" s="20">
        <v>20931154</v>
      </c>
      <c r="X15" s="19">
        <v>20935221</v>
      </c>
      <c r="Y15" s="19">
        <v>20939350</v>
      </c>
      <c r="Z15" s="19">
        <v>20943540</v>
      </c>
      <c r="AA15" s="19">
        <v>20947793</v>
      </c>
      <c r="AB15" s="39">
        <v>20845183</v>
      </c>
      <c r="AC15" s="19">
        <v>20660000</v>
      </c>
      <c r="AD15" s="39">
        <v>20660000</v>
      </c>
      <c r="AE15" s="18">
        <v>19000000</v>
      </c>
    </row>
    <row r="16" spans="1:31" ht="13.5" customHeight="1">
      <c r="A16" s="17">
        <v>3</v>
      </c>
      <c r="B16" s="26" t="s">
        <v>23</v>
      </c>
      <c r="C16" s="43">
        <f>+C6-C10</f>
        <v>159283105</v>
      </c>
      <c r="D16" s="56">
        <f>+D6-D10</f>
        <v>123985179.56550002</v>
      </c>
      <c r="E16" s="56">
        <f>+E6-E10</f>
        <v>120477056.07439983</v>
      </c>
      <c r="F16" s="56">
        <f>+F6-F10</f>
        <v>115809552.325387</v>
      </c>
      <c r="G16" s="57">
        <f>+G6-G10</f>
        <v>91927110.62980795</v>
      </c>
      <c r="H16" s="56">
        <f aca="true" t="shared" si="7" ref="H16:AE16">+H6-H10</f>
        <v>96814036.5746566</v>
      </c>
      <c r="I16" s="58">
        <f t="shared" si="7"/>
        <v>103037489.27165782</v>
      </c>
      <c r="J16" s="56">
        <f t="shared" si="7"/>
        <v>109076342.61058462</v>
      </c>
      <c r="K16" s="58">
        <f t="shared" si="7"/>
        <v>115656535.6007284</v>
      </c>
      <c r="L16" s="59">
        <f t="shared" si="7"/>
        <v>122802980.18761456</v>
      </c>
      <c r="M16" s="43">
        <f t="shared" si="7"/>
        <v>130416545.95436478</v>
      </c>
      <c r="N16" s="56">
        <f t="shared" si="7"/>
        <v>138672650.9533074</v>
      </c>
      <c r="O16" s="56">
        <f t="shared" si="7"/>
        <v>147708731.9323399</v>
      </c>
      <c r="P16" s="56">
        <f t="shared" si="7"/>
        <v>157366642.23992157</v>
      </c>
      <c r="Q16" s="56">
        <f t="shared" si="7"/>
        <v>168014385.71241093</v>
      </c>
      <c r="R16" s="56">
        <f t="shared" si="7"/>
        <v>179246237.86796165</v>
      </c>
      <c r="S16" s="58">
        <f t="shared" si="7"/>
        <v>191336289.75230312</v>
      </c>
      <c r="T16" s="56">
        <f t="shared" si="7"/>
        <v>204335873.80361938</v>
      </c>
      <c r="U16" s="56">
        <f t="shared" si="7"/>
        <v>218299399.1264162</v>
      </c>
      <c r="V16" s="60">
        <f t="shared" si="7"/>
        <v>233284515.58786035</v>
      </c>
      <c r="W16" s="43">
        <f t="shared" si="7"/>
        <v>237899561.78315997</v>
      </c>
      <c r="X16" s="61">
        <f t="shared" si="7"/>
        <v>243222050.827739</v>
      </c>
      <c r="Y16" s="56">
        <f t="shared" si="7"/>
        <v>248677602.09843254</v>
      </c>
      <c r="Z16" s="56">
        <f t="shared" si="7"/>
        <v>254269542.1508932</v>
      </c>
      <c r="AA16" s="56">
        <f t="shared" si="7"/>
        <v>260001280.70466542</v>
      </c>
      <c r="AB16" s="56">
        <f t="shared" si="7"/>
        <v>265876312.72228193</v>
      </c>
      <c r="AC16" s="56">
        <f t="shared" si="7"/>
        <v>271898220.540339</v>
      </c>
      <c r="AD16" s="56">
        <f t="shared" si="7"/>
        <v>278070676.05384755</v>
      </c>
      <c r="AE16" s="60">
        <f t="shared" si="7"/>
        <v>284397442.95519376</v>
      </c>
    </row>
    <row r="17" spans="1:31" ht="13.5" customHeight="1">
      <c r="A17" s="14">
        <v>4</v>
      </c>
      <c r="B17" s="34" t="s">
        <v>28</v>
      </c>
      <c r="C17" s="41">
        <f>C6+C28-C40-C22</f>
        <v>0</v>
      </c>
      <c r="D17" s="52">
        <v>0</v>
      </c>
      <c r="E17" s="52">
        <f>D29</f>
        <v>286107.690500021</v>
      </c>
      <c r="F17" s="52">
        <f>E29</f>
        <v>78476.26489984989</v>
      </c>
      <c r="G17" s="52">
        <f>F29</f>
        <v>21859833.024836853</v>
      </c>
      <c r="H17" s="52">
        <f aca="true" t="shared" si="8" ref="H17:AE17">G29</f>
        <v>11069998.088294804</v>
      </c>
      <c r="I17" s="52">
        <f t="shared" si="8"/>
        <v>3317226.3979085535</v>
      </c>
      <c r="J17" s="52">
        <f t="shared" si="8"/>
        <v>1465279.2216403335</v>
      </c>
      <c r="K17" s="52">
        <f t="shared" si="8"/>
        <v>2067771.1141484678</v>
      </c>
      <c r="L17" s="52">
        <f t="shared" si="8"/>
        <v>2551171.489382684</v>
      </c>
      <c r="M17" s="52">
        <f t="shared" si="8"/>
        <v>3735430.4251514524</v>
      </c>
      <c r="N17" s="52">
        <f t="shared" si="8"/>
        <v>4069467.60738492</v>
      </c>
      <c r="O17" s="52">
        <f t="shared" si="8"/>
        <v>4757820.225602835</v>
      </c>
      <c r="P17" s="52">
        <f t="shared" si="8"/>
        <v>4603797.586561754</v>
      </c>
      <c r="Q17" s="52">
        <f t="shared" si="8"/>
        <v>5312145.688810825</v>
      </c>
      <c r="R17" s="52">
        <f t="shared" si="8"/>
        <v>6585197.697257757</v>
      </c>
      <c r="S17" s="52">
        <f t="shared" si="8"/>
        <v>6745812.298297241</v>
      </c>
      <c r="T17" s="52">
        <f t="shared" si="8"/>
        <v>7080522.547386706</v>
      </c>
      <c r="U17" s="52">
        <f t="shared" si="8"/>
        <v>7585527.281500936</v>
      </c>
      <c r="V17" s="52">
        <f t="shared" si="8"/>
        <v>7944768.027913809</v>
      </c>
      <c r="W17" s="52">
        <f t="shared" si="8"/>
        <v>7895950.275770813</v>
      </c>
      <c r="X17" s="52">
        <f t="shared" si="8"/>
        <v>8295512.058930784</v>
      </c>
      <c r="Y17" s="52">
        <f t="shared" si="8"/>
        <v>8817562.886669785</v>
      </c>
      <c r="Z17" s="52">
        <f t="shared" si="8"/>
        <v>8995164.985102326</v>
      </c>
      <c r="AA17" s="52">
        <f t="shared" si="8"/>
        <v>8764707.135995537</v>
      </c>
      <c r="AB17" s="52">
        <f t="shared" si="8"/>
        <v>8565987.84066093</v>
      </c>
      <c r="AC17" s="52">
        <f t="shared" si="8"/>
        <v>8442300.562942863</v>
      </c>
      <c r="AD17" s="52">
        <f t="shared" si="8"/>
        <v>8540521.103281856</v>
      </c>
      <c r="AE17" s="52">
        <f t="shared" si="8"/>
        <v>9011197.157129407</v>
      </c>
    </row>
    <row r="18" spans="1:31" ht="24">
      <c r="A18" s="16" t="s">
        <v>4</v>
      </c>
      <c r="B18" s="35" t="s">
        <v>29</v>
      </c>
      <c r="C18" s="42"/>
      <c r="D18" s="54"/>
      <c r="E18" s="54">
        <v>232631.43</v>
      </c>
      <c r="F18" s="54"/>
      <c r="G18" s="54"/>
      <c r="H18" s="54"/>
      <c r="I18" s="54"/>
      <c r="J18" s="54"/>
      <c r="K18" s="54"/>
      <c r="L18" s="55"/>
      <c r="M18" s="42"/>
      <c r="N18" s="54"/>
      <c r="O18" s="54"/>
      <c r="P18" s="54"/>
      <c r="Q18" s="54"/>
      <c r="R18" s="54"/>
      <c r="S18" s="54"/>
      <c r="T18" s="54"/>
      <c r="U18" s="54"/>
      <c r="V18" s="55"/>
      <c r="W18" s="42"/>
      <c r="X18" s="54"/>
      <c r="Y18" s="54"/>
      <c r="Z18" s="54"/>
      <c r="AA18" s="54"/>
      <c r="AB18" s="54"/>
      <c r="AC18" s="54"/>
      <c r="AD18" s="54"/>
      <c r="AE18" s="55"/>
    </row>
    <row r="19" spans="1:31" ht="13.5" customHeight="1">
      <c r="A19" s="17">
        <v>5</v>
      </c>
      <c r="B19" s="25" t="s">
        <v>69</v>
      </c>
      <c r="C19" s="43">
        <v>6000000</v>
      </c>
      <c r="D19" s="61">
        <v>0</v>
      </c>
      <c r="E19" s="61">
        <v>0</v>
      </c>
      <c r="F19" s="61">
        <v>0</v>
      </c>
      <c r="G19" s="56">
        <v>0</v>
      </c>
      <c r="H19" s="61">
        <v>0</v>
      </c>
      <c r="I19" s="56">
        <v>0</v>
      </c>
      <c r="J19" s="61">
        <v>0</v>
      </c>
      <c r="K19" s="56">
        <v>0</v>
      </c>
      <c r="L19" s="59">
        <v>0</v>
      </c>
      <c r="M19" s="43">
        <v>0</v>
      </c>
      <c r="N19" s="61">
        <v>0</v>
      </c>
      <c r="O19" s="61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60">
        <v>0</v>
      </c>
      <c r="W19" s="43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0">
        <v>0</v>
      </c>
    </row>
    <row r="20" spans="1:31" ht="13.5" customHeight="1">
      <c r="A20" s="17">
        <v>6</v>
      </c>
      <c r="B20" s="26" t="s">
        <v>9</v>
      </c>
      <c r="C20" s="43">
        <f>+C16+C17+C19</f>
        <v>165283105</v>
      </c>
      <c r="D20" s="56">
        <f>+D16+D17+D19</f>
        <v>123985179.56550002</v>
      </c>
      <c r="E20" s="56">
        <f>+E16+E17+E19</f>
        <v>120763163.76489985</v>
      </c>
      <c r="F20" s="56">
        <f>+F16+F17+F19</f>
        <v>115888028.59028685</v>
      </c>
      <c r="G20" s="56">
        <f>+G16+G17+G19</f>
        <v>113786943.6546448</v>
      </c>
      <c r="H20" s="56">
        <f aca="true" t="shared" si="9" ref="H20:AE20">+H16+H17+H19</f>
        <v>107884034.66295141</v>
      </c>
      <c r="I20" s="56">
        <f t="shared" si="9"/>
        <v>106354715.66956638</v>
      </c>
      <c r="J20" s="56">
        <f t="shared" si="9"/>
        <v>110541621.83222495</v>
      </c>
      <c r="K20" s="56">
        <f t="shared" si="9"/>
        <v>117724306.71487686</v>
      </c>
      <c r="L20" s="59">
        <f t="shared" si="9"/>
        <v>125354151.67699724</v>
      </c>
      <c r="M20" s="43">
        <f t="shared" si="9"/>
        <v>134151976.37951623</v>
      </c>
      <c r="N20" s="61">
        <f t="shared" si="9"/>
        <v>142742118.5606923</v>
      </c>
      <c r="O20" s="61">
        <f t="shared" si="9"/>
        <v>152466552.15794274</v>
      </c>
      <c r="P20" s="56">
        <f t="shared" si="9"/>
        <v>161970439.8264833</v>
      </c>
      <c r="Q20" s="56">
        <f t="shared" si="9"/>
        <v>173326531.40122175</v>
      </c>
      <c r="R20" s="56">
        <f t="shared" si="9"/>
        <v>185831435.5652194</v>
      </c>
      <c r="S20" s="56">
        <f t="shared" si="9"/>
        <v>198082102.05060035</v>
      </c>
      <c r="T20" s="56">
        <f t="shared" si="9"/>
        <v>211416396.3510061</v>
      </c>
      <c r="U20" s="56">
        <f t="shared" si="9"/>
        <v>225884926.40791714</v>
      </c>
      <c r="V20" s="59">
        <f t="shared" si="9"/>
        <v>241229283.61577415</v>
      </c>
      <c r="W20" s="43">
        <f t="shared" si="9"/>
        <v>245795512.05893078</v>
      </c>
      <c r="X20" s="61">
        <f t="shared" si="9"/>
        <v>251517562.88666978</v>
      </c>
      <c r="Y20" s="61">
        <f t="shared" si="9"/>
        <v>257495164.98510233</v>
      </c>
      <c r="Z20" s="61">
        <f t="shared" si="9"/>
        <v>263264707.13599554</v>
      </c>
      <c r="AA20" s="61">
        <f t="shared" si="9"/>
        <v>268765987.8406609</v>
      </c>
      <c r="AB20" s="61">
        <f t="shared" si="9"/>
        <v>274442300.56294286</v>
      </c>
      <c r="AC20" s="61">
        <f t="shared" si="9"/>
        <v>280340521.10328186</v>
      </c>
      <c r="AD20" s="61">
        <f t="shared" si="9"/>
        <v>286611197.1571294</v>
      </c>
      <c r="AE20" s="60">
        <f t="shared" si="9"/>
        <v>293408640.11232316</v>
      </c>
    </row>
    <row r="21" spans="1:31" ht="13.5" customHeight="1">
      <c r="A21" s="14">
        <v>7</v>
      </c>
      <c r="B21" s="34" t="s">
        <v>24</v>
      </c>
      <c r="C21" s="41">
        <f>+C22+C23</f>
        <v>91154128</v>
      </c>
      <c r="D21" s="52">
        <f>+D22+D23</f>
        <v>68899071.875</v>
      </c>
      <c r="E21" s="52">
        <f>+E22+E23</f>
        <v>66684687.5</v>
      </c>
      <c r="F21" s="52">
        <f>+F22+F23</f>
        <v>44028195.56545</v>
      </c>
      <c r="G21" s="24">
        <f>+G22+G23</f>
        <v>57716945.56635</v>
      </c>
      <c r="H21" s="24">
        <f aca="true" t="shared" si="10" ref="H21:AE21">+H22+H23</f>
        <v>54566808.26504286</v>
      </c>
      <c r="I21" s="24">
        <f t="shared" si="10"/>
        <v>57889436.447926044</v>
      </c>
      <c r="J21" s="52">
        <f t="shared" si="10"/>
        <v>56473850.71807648</v>
      </c>
      <c r="K21" s="24">
        <f t="shared" si="10"/>
        <v>63173135.225494176</v>
      </c>
      <c r="L21" s="62">
        <f t="shared" si="10"/>
        <v>51618721.25184579</v>
      </c>
      <c r="M21" s="41">
        <f t="shared" si="10"/>
        <v>49082508.77213132</v>
      </c>
      <c r="N21" s="52">
        <f t="shared" si="10"/>
        <v>48984298.33508948</v>
      </c>
      <c r="O21" s="52">
        <f t="shared" si="10"/>
        <v>53862754.57138099</v>
      </c>
      <c r="P21" s="24">
        <f t="shared" si="10"/>
        <v>59658294.13767249</v>
      </c>
      <c r="Q21" s="24">
        <f t="shared" si="10"/>
        <v>61741333.703963995</v>
      </c>
      <c r="R21" s="24">
        <f t="shared" si="10"/>
        <v>56085623.26692216</v>
      </c>
      <c r="S21" s="24">
        <f t="shared" si="10"/>
        <v>57001579.50321366</v>
      </c>
      <c r="T21" s="24">
        <f t="shared" si="10"/>
        <v>58830869.06950516</v>
      </c>
      <c r="U21" s="24">
        <f t="shared" si="10"/>
        <v>60940158.38000333</v>
      </c>
      <c r="V21" s="62">
        <f t="shared" si="10"/>
        <v>48333333.340003334</v>
      </c>
      <c r="W21" s="41">
        <f t="shared" si="10"/>
        <v>37000000</v>
      </c>
      <c r="X21" s="52">
        <f t="shared" si="10"/>
        <v>34700000</v>
      </c>
      <c r="Y21" s="52">
        <f t="shared" si="10"/>
        <v>29500000</v>
      </c>
      <c r="Z21" s="52">
        <f t="shared" si="10"/>
        <v>29500000</v>
      </c>
      <c r="AA21" s="52">
        <f t="shared" si="10"/>
        <v>24200000</v>
      </c>
      <c r="AB21" s="52">
        <f t="shared" si="10"/>
        <v>24000000</v>
      </c>
      <c r="AC21" s="52">
        <f t="shared" si="10"/>
        <v>23800000</v>
      </c>
      <c r="AD21" s="52">
        <f t="shared" si="10"/>
        <v>25600000</v>
      </c>
      <c r="AE21" s="53">
        <f t="shared" si="10"/>
        <v>24000000</v>
      </c>
    </row>
    <row r="22" spans="1:31" ht="13.5" customHeight="1">
      <c r="A22" s="15" t="s">
        <v>4</v>
      </c>
      <c r="B22" s="28" t="s">
        <v>30</v>
      </c>
      <c r="C22" s="20">
        <v>74722718</v>
      </c>
      <c r="D22" s="19">
        <v>52433750</v>
      </c>
      <c r="E22" s="19">
        <v>47975000</v>
      </c>
      <c r="F22" s="19">
        <v>28077016.13</v>
      </c>
      <c r="G22" s="19">
        <v>43141532.26</v>
      </c>
      <c r="H22" s="19">
        <v>42546889.4</v>
      </c>
      <c r="I22" s="19">
        <v>47290158.63</v>
      </c>
      <c r="J22" s="19">
        <v>46840158.63</v>
      </c>
      <c r="K22" s="19">
        <v>53790067.3</v>
      </c>
      <c r="L22" s="18">
        <v>42808908.63</v>
      </c>
      <c r="M22" s="20">
        <v>40910991.97</v>
      </c>
      <c r="N22" s="19">
        <v>41244325.3</v>
      </c>
      <c r="O22" s="19">
        <v>46410991.97</v>
      </c>
      <c r="P22" s="19">
        <v>52410991.97</v>
      </c>
      <c r="Q22" s="19">
        <v>54723491.97</v>
      </c>
      <c r="R22" s="19">
        <v>49306825.3</v>
      </c>
      <c r="S22" s="19">
        <v>50473491.97</v>
      </c>
      <c r="T22" s="19">
        <v>52473491.97</v>
      </c>
      <c r="U22" s="19">
        <v>54806825.04</v>
      </c>
      <c r="V22" s="18">
        <v>42833333.333333336</v>
      </c>
      <c r="W22" s="20">
        <v>32000000</v>
      </c>
      <c r="X22" s="19">
        <v>30000000</v>
      </c>
      <c r="Y22" s="19">
        <v>25000000</v>
      </c>
      <c r="Z22" s="19">
        <v>25000000</v>
      </c>
      <c r="AA22" s="19">
        <v>20000000</v>
      </c>
      <c r="AB22" s="19">
        <v>20000000</v>
      </c>
      <c r="AC22" s="19">
        <v>20000000</v>
      </c>
      <c r="AD22" s="19">
        <v>22000000</v>
      </c>
      <c r="AE22" s="18">
        <v>20500000</v>
      </c>
    </row>
    <row r="23" spans="1:31" ht="13.5" customHeight="1">
      <c r="A23" s="16" t="s">
        <v>5</v>
      </c>
      <c r="B23" s="29" t="s">
        <v>31</v>
      </c>
      <c r="C23" s="42">
        <f>20617210-4185800</f>
        <v>16431410</v>
      </c>
      <c r="D23" s="54">
        <v>16465321.875</v>
      </c>
      <c r="E23" s="54">
        <v>18709687.5</v>
      </c>
      <c r="F23" s="54">
        <v>15951179.43545</v>
      </c>
      <c r="G23" s="54">
        <v>14575413.30635</v>
      </c>
      <c r="H23" s="54">
        <v>12019918.865042858</v>
      </c>
      <c r="I23" s="54">
        <v>10599277.817926046</v>
      </c>
      <c r="J23" s="54">
        <v>9633692.088076483</v>
      </c>
      <c r="K23" s="54">
        <v>9383067.925494175</v>
      </c>
      <c r="L23" s="55">
        <v>8809812.621845786</v>
      </c>
      <c r="M23" s="42">
        <v>8171516.802131319</v>
      </c>
      <c r="N23" s="54">
        <v>7739973.035089487</v>
      </c>
      <c r="O23" s="54">
        <v>7451762.601380989</v>
      </c>
      <c r="P23" s="54">
        <v>7247302.167672492</v>
      </c>
      <c r="Q23" s="54">
        <v>7017841.733963992</v>
      </c>
      <c r="R23" s="54">
        <v>6778797.966922161</v>
      </c>
      <c r="S23" s="54">
        <v>6528087.533213663</v>
      </c>
      <c r="T23" s="54">
        <v>6357377.099505165</v>
      </c>
      <c r="U23" s="54">
        <v>6133333.340003333</v>
      </c>
      <c r="V23" s="55">
        <v>5500000.00667</v>
      </c>
      <c r="W23" s="42">
        <v>5000000</v>
      </c>
      <c r="X23" s="54">
        <v>4700000</v>
      </c>
      <c r="Y23" s="54">
        <v>4500000</v>
      </c>
      <c r="Z23" s="54">
        <v>4500000</v>
      </c>
      <c r="AA23" s="54">
        <v>4200000</v>
      </c>
      <c r="AB23" s="54">
        <v>4000000</v>
      </c>
      <c r="AC23" s="54">
        <v>3800000</v>
      </c>
      <c r="AD23" s="54">
        <v>3600000</v>
      </c>
      <c r="AE23" s="55">
        <v>3500000</v>
      </c>
    </row>
    <row r="24" spans="1:31" ht="13.5" customHeight="1">
      <c r="A24" s="17">
        <v>8</v>
      </c>
      <c r="B24" s="26" t="s">
        <v>10</v>
      </c>
      <c r="C24" s="43">
        <v>6000000</v>
      </c>
      <c r="D24" s="61"/>
      <c r="E24" s="61"/>
      <c r="F24" s="61"/>
      <c r="G24" s="56"/>
      <c r="H24" s="61"/>
      <c r="I24" s="61"/>
      <c r="J24" s="56"/>
      <c r="K24" s="56"/>
      <c r="L24" s="59"/>
      <c r="M24" s="43"/>
      <c r="N24" s="56"/>
      <c r="O24" s="56"/>
      <c r="P24" s="56"/>
      <c r="Q24" s="56"/>
      <c r="R24" s="56"/>
      <c r="S24" s="61"/>
      <c r="T24" s="61"/>
      <c r="U24" s="61"/>
      <c r="V24" s="59"/>
      <c r="W24" s="43"/>
      <c r="X24" s="56"/>
      <c r="Y24" s="56"/>
      <c r="Z24" s="61"/>
      <c r="AA24" s="61"/>
      <c r="AB24" s="61"/>
      <c r="AC24" s="56"/>
      <c r="AD24" s="56"/>
      <c r="AE24" s="60"/>
    </row>
    <row r="25" spans="1:31" ht="13.5" customHeight="1">
      <c r="A25" s="17">
        <v>9</v>
      </c>
      <c r="B25" s="26" t="s">
        <v>11</v>
      </c>
      <c r="C25" s="43">
        <f>+C20-C21-C24</f>
        <v>68128977</v>
      </c>
      <c r="D25" s="56">
        <f>+D20-D21-D24</f>
        <v>55086107.69050002</v>
      </c>
      <c r="E25" s="56">
        <f>+E20-E21-E24</f>
        <v>54078476.26489985</v>
      </c>
      <c r="F25" s="56">
        <f>+F20-F21-F24</f>
        <v>71859833.02483685</v>
      </c>
      <c r="G25" s="56">
        <f>+G20-G21-G24</f>
        <v>56069998.088294804</v>
      </c>
      <c r="H25" s="61">
        <f aca="true" t="shared" si="11" ref="H25:AE25">+H20-H21-H24</f>
        <v>53317226.39790855</v>
      </c>
      <c r="I25" s="56">
        <f t="shared" si="11"/>
        <v>48465279.22164033</v>
      </c>
      <c r="J25" s="56">
        <f t="shared" si="11"/>
        <v>54067771.11414847</v>
      </c>
      <c r="K25" s="56">
        <f t="shared" si="11"/>
        <v>54551171.489382684</v>
      </c>
      <c r="L25" s="59">
        <f t="shared" si="11"/>
        <v>73735430.42515145</v>
      </c>
      <c r="M25" s="43">
        <f t="shared" si="11"/>
        <v>85069467.60738492</v>
      </c>
      <c r="N25" s="56">
        <f t="shared" si="11"/>
        <v>93757820.22560284</v>
      </c>
      <c r="O25" s="56">
        <f t="shared" si="11"/>
        <v>98603797.58656175</v>
      </c>
      <c r="P25" s="56">
        <f t="shared" si="11"/>
        <v>102312145.68881083</v>
      </c>
      <c r="Q25" s="56">
        <f t="shared" si="11"/>
        <v>111585197.69725776</v>
      </c>
      <c r="R25" s="56">
        <f t="shared" si="11"/>
        <v>129745812.29829724</v>
      </c>
      <c r="S25" s="61">
        <f t="shared" si="11"/>
        <v>141080522.5473867</v>
      </c>
      <c r="T25" s="61">
        <f t="shared" si="11"/>
        <v>152585527.28150094</v>
      </c>
      <c r="U25" s="56">
        <f t="shared" si="11"/>
        <v>164944768.0279138</v>
      </c>
      <c r="V25" s="59">
        <f t="shared" si="11"/>
        <v>192895950.2757708</v>
      </c>
      <c r="W25" s="43">
        <f t="shared" si="11"/>
        <v>208795512.05893078</v>
      </c>
      <c r="X25" s="56">
        <f t="shared" si="11"/>
        <v>216817562.88666978</v>
      </c>
      <c r="Y25" s="56">
        <f t="shared" si="11"/>
        <v>227995164.98510233</v>
      </c>
      <c r="Z25" s="56">
        <f t="shared" si="11"/>
        <v>233764707.13599554</v>
      </c>
      <c r="AA25" s="56">
        <f t="shared" si="11"/>
        <v>244565987.84066093</v>
      </c>
      <c r="AB25" s="56">
        <f t="shared" si="11"/>
        <v>250442300.56294286</v>
      </c>
      <c r="AC25" s="56">
        <f t="shared" si="11"/>
        <v>256540521.10328186</v>
      </c>
      <c r="AD25" s="56">
        <f t="shared" si="11"/>
        <v>261011197.1571294</v>
      </c>
      <c r="AE25" s="60">
        <f t="shared" si="11"/>
        <v>269408640.11232316</v>
      </c>
    </row>
    <row r="26" spans="1:31" ht="13.5" customHeight="1">
      <c r="A26" s="14">
        <v>10</v>
      </c>
      <c r="B26" s="27" t="s">
        <v>79</v>
      </c>
      <c r="C26" s="41">
        <v>142483962</v>
      </c>
      <c r="D26" s="24">
        <v>138000000</v>
      </c>
      <c r="E26" s="24">
        <v>144000000</v>
      </c>
      <c r="F26" s="24">
        <v>50000000</v>
      </c>
      <c r="G26" s="24">
        <v>45000000</v>
      </c>
      <c r="H26" s="24">
        <v>60000000</v>
      </c>
      <c r="I26" s="24">
        <v>65000000</v>
      </c>
      <c r="J26" s="24">
        <v>80000000</v>
      </c>
      <c r="K26" s="24">
        <v>95000000</v>
      </c>
      <c r="L26" s="62">
        <v>105000000</v>
      </c>
      <c r="M26" s="41">
        <v>110000000</v>
      </c>
      <c r="N26" s="24">
        <v>120000000</v>
      </c>
      <c r="O26" s="24">
        <v>130000000</v>
      </c>
      <c r="P26" s="24">
        <v>140000000</v>
      </c>
      <c r="Q26" s="24">
        <v>150000000</v>
      </c>
      <c r="R26" s="24">
        <v>165000000</v>
      </c>
      <c r="S26" s="52">
        <v>175000000</v>
      </c>
      <c r="T26" s="52">
        <v>190000000</v>
      </c>
      <c r="U26" s="24">
        <v>200000000</v>
      </c>
      <c r="V26" s="62">
        <v>215000000</v>
      </c>
      <c r="W26" s="41">
        <v>225000000</v>
      </c>
      <c r="X26" s="24">
        <f>W26+10000000</f>
        <v>235000000</v>
      </c>
      <c r="Y26" s="24">
        <f>X26+5000000</f>
        <v>240000000</v>
      </c>
      <c r="Z26" s="24">
        <f aca="true" t="shared" si="12" ref="Z26:AE26">Y26+5000000</f>
        <v>245000000</v>
      </c>
      <c r="AA26" s="24">
        <f t="shared" si="12"/>
        <v>250000000</v>
      </c>
      <c r="AB26" s="24">
        <f t="shared" si="12"/>
        <v>255000000</v>
      </c>
      <c r="AC26" s="24">
        <f>AB26+5000000</f>
        <v>260000000</v>
      </c>
      <c r="AD26" s="24">
        <f>AC26+5000000</f>
        <v>265000000</v>
      </c>
      <c r="AE26" s="53">
        <f t="shared" si="12"/>
        <v>270000000</v>
      </c>
    </row>
    <row r="27" spans="1:31" ht="13.5" customHeight="1">
      <c r="A27" s="16" t="s">
        <v>4</v>
      </c>
      <c r="B27" s="29" t="s">
        <v>32</v>
      </c>
      <c r="C27" s="42">
        <v>71811999</v>
      </c>
      <c r="D27" s="22">
        <v>136994077</v>
      </c>
      <c r="E27" s="22">
        <v>130859887</v>
      </c>
      <c r="F27" s="51">
        <v>8355960</v>
      </c>
      <c r="G27" s="63">
        <v>0</v>
      </c>
      <c r="H27" s="64">
        <v>0</v>
      </c>
      <c r="I27" s="63">
        <v>0</v>
      </c>
      <c r="J27" s="63">
        <v>0</v>
      </c>
      <c r="K27" s="63">
        <v>0</v>
      </c>
      <c r="L27" s="65">
        <v>0</v>
      </c>
      <c r="M27" s="4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54">
        <v>0</v>
      </c>
      <c r="T27" s="54">
        <v>0</v>
      </c>
      <c r="U27" s="22">
        <v>0</v>
      </c>
      <c r="V27" s="66">
        <v>0</v>
      </c>
      <c r="W27" s="4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55">
        <v>0</v>
      </c>
    </row>
    <row r="28" spans="1:31" ht="13.5" customHeight="1">
      <c r="A28" s="17">
        <v>11</v>
      </c>
      <c r="B28" s="36" t="s">
        <v>70</v>
      </c>
      <c r="C28" s="43">
        <v>74354985</v>
      </c>
      <c r="D28" s="67">
        <f>83000000+200000</f>
        <v>83200000</v>
      </c>
      <c r="E28" s="67">
        <f>90000000</f>
        <v>90000000</v>
      </c>
      <c r="F28" s="67">
        <v>0</v>
      </c>
      <c r="G28" s="67">
        <v>0</v>
      </c>
      <c r="H28" s="68">
        <v>10000000</v>
      </c>
      <c r="I28" s="67">
        <v>18000000</v>
      </c>
      <c r="J28" s="67">
        <v>28000000</v>
      </c>
      <c r="K28" s="67">
        <v>43000000</v>
      </c>
      <c r="L28" s="69">
        <v>35000000</v>
      </c>
      <c r="M28" s="44">
        <v>29000000</v>
      </c>
      <c r="N28" s="67">
        <v>31000000</v>
      </c>
      <c r="O28" s="67">
        <v>36000000</v>
      </c>
      <c r="P28" s="67">
        <v>43000000</v>
      </c>
      <c r="Q28" s="67">
        <v>45000000</v>
      </c>
      <c r="R28" s="67">
        <v>42000000</v>
      </c>
      <c r="S28" s="68">
        <v>41000000</v>
      </c>
      <c r="T28" s="68">
        <v>45000000</v>
      </c>
      <c r="U28" s="67">
        <v>43000000</v>
      </c>
      <c r="V28" s="69">
        <v>30000000</v>
      </c>
      <c r="W28" s="44">
        <v>24500000</v>
      </c>
      <c r="X28" s="67">
        <v>27000000</v>
      </c>
      <c r="Y28" s="67">
        <v>21000000</v>
      </c>
      <c r="Z28" s="67">
        <v>20000000</v>
      </c>
      <c r="AA28" s="67">
        <v>14000000</v>
      </c>
      <c r="AB28" s="67">
        <v>13000000</v>
      </c>
      <c r="AC28" s="67">
        <v>12000000</v>
      </c>
      <c r="AD28" s="67">
        <v>13000000</v>
      </c>
      <c r="AE28" s="70">
        <v>9000000</v>
      </c>
    </row>
    <row r="29" spans="1:31" ht="13.5" customHeight="1">
      <c r="A29" s="17">
        <v>12</v>
      </c>
      <c r="B29" s="25" t="s">
        <v>71</v>
      </c>
      <c r="C29" s="44">
        <f>+C25-C26+C28</f>
        <v>0</v>
      </c>
      <c r="D29" s="68">
        <f>+D25-D26+D28</f>
        <v>286107.690500021</v>
      </c>
      <c r="E29" s="68">
        <f>+E25-E26+E28</f>
        <v>78476.26489984989</v>
      </c>
      <c r="F29" s="68">
        <f>+F25-F26+F28</f>
        <v>21859833.024836853</v>
      </c>
      <c r="G29" s="68">
        <f>+G25-G26+G28</f>
        <v>11069998.088294804</v>
      </c>
      <c r="H29" s="68">
        <f aca="true" t="shared" si="13" ref="H29:AE29">+H25-H26+H28</f>
        <v>3317226.3979085535</v>
      </c>
      <c r="I29" s="67">
        <f t="shared" si="13"/>
        <v>1465279.2216403335</v>
      </c>
      <c r="J29" s="67">
        <f t="shared" si="13"/>
        <v>2067771.1141484678</v>
      </c>
      <c r="K29" s="67">
        <f t="shared" si="13"/>
        <v>2551171.489382684</v>
      </c>
      <c r="L29" s="69">
        <f t="shared" si="13"/>
        <v>3735430.4251514524</v>
      </c>
      <c r="M29" s="44">
        <f t="shared" si="13"/>
        <v>4069467.60738492</v>
      </c>
      <c r="N29" s="67">
        <f t="shared" si="13"/>
        <v>4757820.225602835</v>
      </c>
      <c r="O29" s="67">
        <f t="shared" si="13"/>
        <v>4603797.586561754</v>
      </c>
      <c r="P29" s="67">
        <f t="shared" si="13"/>
        <v>5312145.688810825</v>
      </c>
      <c r="Q29" s="67">
        <f t="shared" si="13"/>
        <v>6585197.697257757</v>
      </c>
      <c r="R29" s="67">
        <f t="shared" si="13"/>
        <v>6745812.298297241</v>
      </c>
      <c r="S29" s="68">
        <f t="shared" si="13"/>
        <v>7080522.547386706</v>
      </c>
      <c r="T29" s="68">
        <f t="shared" si="13"/>
        <v>7585527.281500936</v>
      </c>
      <c r="U29" s="67">
        <f t="shared" si="13"/>
        <v>7944768.027913809</v>
      </c>
      <c r="V29" s="69">
        <f t="shared" si="13"/>
        <v>7895950.275770813</v>
      </c>
      <c r="W29" s="44">
        <f t="shared" si="13"/>
        <v>8295512.058930784</v>
      </c>
      <c r="X29" s="67">
        <f t="shared" si="13"/>
        <v>8817562.886669785</v>
      </c>
      <c r="Y29" s="67">
        <f t="shared" si="13"/>
        <v>8995164.985102326</v>
      </c>
      <c r="Z29" s="67">
        <f t="shared" si="13"/>
        <v>8764707.135995537</v>
      </c>
      <c r="AA29" s="67">
        <f t="shared" si="13"/>
        <v>8565987.84066093</v>
      </c>
      <c r="AB29" s="67">
        <f t="shared" si="13"/>
        <v>8442300.562942863</v>
      </c>
      <c r="AC29" s="67">
        <f t="shared" si="13"/>
        <v>8540521.103281856</v>
      </c>
      <c r="AD29" s="67">
        <f t="shared" si="13"/>
        <v>9011197.157129407</v>
      </c>
      <c r="AE29" s="70">
        <f t="shared" si="13"/>
        <v>8408640.112323165</v>
      </c>
    </row>
    <row r="30" spans="1:31" ht="13.5" customHeight="1">
      <c r="A30" s="14">
        <v>13</v>
      </c>
      <c r="B30" s="31" t="s">
        <v>80</v>
      </c>
      <c r="C30" s="41">
        <v>337478783.04</v>
      </c>
      <c r="D30" s="52">
        <f>C30+D28-D22</f>
        <v>368245033.04</v>
      </c>
      <c r="E30" s="52">
        <f aca="true" t="shared" si="14" ref="E30:AE30">D30+E28-E22</f>
        <v>410270033.04</v>
      </c>
      <c r="F30" s="52">
        <f t="shared" si="14"/>
        <v>382193016.91</v>
      </c>
      <c r="G30" s="24">
        <f t="shared" si="14"/>
        <v>339051484.65000004</v>
      </c>
      <c r="H30" s="71">
        <f t="shared" si="14"/>
        <v>306504595.25000006</v>
      </c>
      <c r="I30" s="71">
        <f t="shared" si="14"/>
        <v>277214436.62000006</v>
      </c>
      <c r="J30" s="72">
        <f t="shared" si="14"/>
        <v>258374277.99000007</v>
      </c>
      <c r="K30" s="72">
        <f t="shared" si="14"/>
        <v>247584210.69000006</v>
      </c>
      <c r="L30" s="73">
        <f t="shared" si="14"/>
        <v>239775302.06000006</v>
      </c>
      <c r="M30" s="41">
        <f t="shared" si="14"/>
        <v>227864310.09000006</v>
      </c>
      <c r="N30" s="52">
        <f t="shared" si="14"/>
        <v>217619984.79000008</v>
      </c>
      <c r="O30" s="52">
        <f t="shared" si="14"/>
        <v>207208992.82000008</v>
      </c>
      <c r="P30" s="52">
        <f t="shared" si="14"/>
        <v>197798000.85000008</v>
      </c>
      <c r="Q30" s="52">
        <f t="shared" si="14"/>
        <v>188074508.88000008</v>
      </c>
      <c r="R30" s="52">
        <f t="shared" si="14"/>
        <v>180767683.5800001</v>
      </c>
      <c r="S30" s="52">
        <f t="shared" si="14"/>
        <v>171294191.6100001</v>
      </c>
      <c r="T30" s="52">
        <f t="shared" si="14"/>
        <v>163820699.6400001</v>
      </c>
      <c r="U30" s="52">
        <f t="shared" si="14"/>
        <v>152013874.6000001</v>
      </c>
      <c r="V30" s="53">
        <f t="shared" si="14"/>
        <v>139180541.26666677</v>
      </c>
      <c r="W30" s="41">
        <f t="shared" si="14"/>
        <v>131680541.26666677</v>
      </c>
      <c r="X30" s="52">
        <f t="shared" si="14"/>
        <v>128680541.26666677</v>
      </c>
      <c r="Y30" s="52">
        <f t="shared" si="14"/>
        <v>124680541.26666677</v>
      </c>
      <c r="Z30" s="52">
        <f t="shared" si="14"/>
        <v>119680541.26666677</v>
      </c>
      <c r="AA30" s="52">
        <f t="shared" si="14"/>
        <v>113680541.26666677</v>
      </c>
      <c r="AB30" s="52">
        <f t="shared" si="14"/>
        <v>106680541.26666677</v>
      </c>
      <c r="AC30" s="52">
        <f t="shared" si="14"/>
        <v>98680541.26666677</v>
      </c>
      <c r="AD30" s="52">
        <f t="shared" si="14"/>
        <v>89680541.26666677</v>
      </c>
      <c r="AE30" s="53">
        <f t="shared" si="14"/>
        <v>78180541.26666677</v>
      </c>
    </row>
    <row r="31" spans="1:31" ht="13.5" customHeight="1">
      <c r="A31" s="15" t="s">
        <v>4</v>
      </c>
      <c r="B31" s="32" t="s">
        <v>72</v>
      </c>
      <c r="C31" s="20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39">
        <v>0</v>
      </c>
      <c r="L31" s="18">
        <v>0</v>
      </c>
      <c r="M31" s="20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8">
        <v>0</v>
      </c>
      <c r="W31" s="20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8">
        <v>0</v>
      </c>
    </row>
    <row r="32" spans="1:31" ht="24">
      <c r="A32" s="16" t="s">
        <v>5</v>
      </c>
      <c r="B32" s="35" t="s">
        <v>33</v>
      </c>
      <c r="C32" s="42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5">
        <v>0</v>
      </c>
      <c r="M32" s="42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5">
        <v>0</v>
      </c>
      <c r="W32" s="42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5">
        <v>0</v>
      </c>
    </row>
    <row r="33" spans="1:31" ht="24">
      <c r="A33" s="17">
        <v>14</v>
      </c>
      <c r="B33" s="37" t="s">
        <v>73</v>
      </c>
      <c r="C33" s="45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5">
        <v>0</v>
      </c>
      <c r="M33" s="45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5">
        <v>0</v>
      </c>
      <c r="W33" s="45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5">
        <v>0</v>
      </c>
    </row>
    <row r="34" spans="1:31" ht="13.5" customHeight="1">
      <c r="A34" s="14" t="s">
        <v>12</v>
      </c>
      <c r="B34" s="31" t="s">
        <v>74</v>
      </c>
      <c r="C34" s="46">
        <f>(C22+C23+C13)/C6</f>
        <v>0.10160787836324187</v>
      </c>
      <c r="D34" s="76">
        <f aca="true" t="shared" si="15" ref="D34:AE34">(D22+D23+D13)/D6</f>
        <v>0.08028935530296209</v>
      </c>
      <c r="E34" s="76">
        <f t="shared" si="15"/>
        <v>0.07614607085956886</v>
      </c>
      <c r="F34" s="76">
        <f t="shared" si="15"/>
        <v>0.04994833908560001</v>
      </c>
      <c r="G34" s="76">
        <f t="shared" si="15"/>
        <v>0.0634055713323596</v>
      </c>
      <c r="H34" s="76">
        <f t="shared" si="15"/>
        <v>0.058114060991233445</v>
      </c>
      <c r="I34" s="76">
        <f t="shared" si="15"/>
        <v>0.05950278817982654</v>
      </c>
      <c r="J34" s="76">
        <f t="shared" si="15"/>
        <v>0.05603971300186964</v>
      </c>
      <c r="K34" s="76">
        <f t="shared" si="15"/>
        <v>0.06038442498467807</v>
      </c>
      <c r="L34" s="77">
        <f t="shared" si="15"/>
        <v>0.0479860517294003</v>
      </c>
      <c r="M34" s="46">
        <f t="shared" si="15"/>
        <v>0.04415660188804065</v>
      </c>
      <c r="N34" s="76">
        <f t="shared" si="15"/>
        <v>0.042559481675985625</v>
      </c>
      <c r="O34" s="76">
        <f t="shared" si="15"/>
        <v>0.045026304883713245</v>
      </c>
      <c r="P34" s="76">
        <f>(P22+P23+P13)/P6</f>
        <v>0.04797225072445374</v>
      </c>
      <c r="Q34" s="76">
        <f t="shared" si="15"/>
        <v>0.04785251253860167</v>
      </c>
      <c r="R34" s="76">
        <f t="shared" si="15"/>
        <v>0.04205731297666674</v>
      </c>
      <c r="S34" s="76">
        <f t="shared" si="15"/>
        <v>0.04119867455788583</v>
      </c>
      <c r="T34" s="76">
        <f t="shared" si="15"/>
        <v>0.040953283399595565</v>
      </c>
      <c r="U34" s="76">
        <f t="shared" si="15"/>
        <v>0.0408442044556129</v>
      </c>
      <c r="V34" s="77">
        <f t="shared" si="15"/>
        <v>0.03146642448633486</v>
      </c>
      <c r="W34" s="46">
        <f t="shared" si="15"/>
        <v>0.02379672217721655</v>
      </c>
      <c r="X34" s="76">
        <f t="shared" si="15"/>
        <v>0.021855296931156898</v>
      </c>
      <c r="Y34" s="76">
        <f t="shared" si="15"/>
        <v>0.018304825625142213</v>
      </c>
      <c r="Z34" s="76">
        <f t="shared" si="15"/>
        <v>0.01786708959878168</v>
      </c>
      <c r="AA34" s="76">
        <f t="shared" si="15"/>
        <v>0.014500535953302689</v>
      </c>
      <c r="AB34" s="76">
        <f t="shared" si="15"/>
        <v>0.013987871775349112</v>
      </c>
      <c r="AC34" s="76">
        <f t="shared" si="15"/>
        <v>0.013447758783006998</v>
      </c>
      <c r="AD34" s="76">
        <f t="shared" si="15"/>
        <v>0.01405184634241426</v>
      </c>
      <c r="AE34" s="77">
        <f t="shared" si="15"/>
        <v>0.012073451537912713</v>
      </c>
    </row>
    <row r="35" spans="1:31" ht="13.5" customHeight="1">
      <c r="A35" s="16" t="s">
        <v>4</v>
      </c>
      <c r="B35" s="31" t="s">
        <v>75</v>
      </c>
      <c r="C35" s="47">
        <v>0.083</v>
      </c>
      <c r="D35" s="78">
        <f>((C7+C9-C10-C23)/C6+0.0375+0.0759)/3</f>
        <v>0.05252976184376499</v>
      </c>
      <c r="E35" s="78">
        <f>((D7+D9-D10-D23)/D6+(C7+C9-C10-C23)/C6+0.0375)/3</f>
        <v>0.04893889873603264</v>
      </c>
      <c r="F35" s="78">
        <f>((E7+E9-E10-E23)/E6+(D7+D9-D10-D23)/D6+(C7+C9-C10-C23)/C6)/3</f>
        <v>0.05925970647124557</v>
      </c>
      <c r="G35" s="78">
        <f aca="true" t="shared" si="16" ref="G35:AE35">((F7+F9-F10-F23)/F6+(E7+E9-E10-E23)/E6+(D7+D9-D10-D23)/D6)/3</f>
        <v>0.0697891322124142</v>
      </c>
      <c r="H35" s="78">
        <f t="shared" si="16"/>
        <v>0.06837055721725256</v>
      </c>
      <c r="I35" s="78">
        <f t="shared" si="16"/>
        <v>0.06772850275023053</v>
      </c>
      <c r="J35" s="78">
        <f t="shared" si="16"/>
        <v>0.06645054348158187</v>
      </c>
      <c r="K35" s="78">
        <f t="shared" si="16"/>
        <v>0.07158800751462661</v>
      </c>
      <c r="L35" s="79">
        <f t="shared" si="16"/>
        <v>0.07609927376795496</v>
      </c>
      <c r="M35" s="47">
        <f t="shared" si="16"/>
        <v>0.08021390906237484</v>
      </c>
      <c r="N35" s="78">
        <f t="shared" si="16"/>
        <v>0.08430671362195914</v>
      </c>
      <c r="O35" s="78">
        <f t="shared" si="16"/>
        <v>0.08854497761597552</v>
      </c>
      <c r="P35" s="78">
        <f>((O7+O9-O10-O23)/O6+(N7+N9-N10-N23)/N6+(M7+M9-M10-M23)/M6)/3</f>
        <v>0.0928151809932523</v>
      </c>
      <c r="Q35" s="78">
        <f t="shared" si="16"/>
        <v>0.0970916372978754</v>
      </c>
      <c r="R35" s="78">
        <f t="shared" si="16"/>
        <v>0.10149705491506184</v>
      </c>
      <c r="S35" s="78">
        <f t="shared" si="16"/>
        <v>0.10598477201772775</v>
      </c>
      <c r="T35" s="78">
        <f t="shared" si="16"/>
        <v>0.11060195917217641</v>
      </c>
      <c r="U35" s="78">
        <f t="shared" si="16"/>
        <v>0.11526130351880341</v>
      </c>
      <c r="V35" s="79">
        <f t="shared" si="16"/>
        <v>0.12002609332613429</v>
      </c>
      <c r="W35" s="47">
        <f t="shared" si="16"/>
        <v>0.12497395710758907</v>
      </c>
      <c r="X35" s="78">
        <f t="shared" si="16"/>
        <v>0.12835929631389145</v>
      </c>
      <c r="Y35" s="78">
        <f t="shared" si="16"/>
        <v>0.13019493738976376</v>
      </c>
      <c r="Z35" s="78">
        <f t="shared" si="16"/>
        <v>0.13033998679774686</v>
      </c>
      <c r="AA35" s="80">
        <f t="shared" si="16"/>
        <v>0.1304820729484056</v>
      </c>
      <c r="AB35" s="78">
        <f t="shared" si="16"/>
        <v>0.13061655841405045</v>
      </c>
      <c r="AC35" s="80">
        <f t="shared" si="16"/>
        <v>0.13074508914173227</v>
      </c>
      <c r="AD35" s="78">
        <f t="shared" si="16"/>
        <v>0.13090575242848776</v>
      </c>
      <c r="AE35" s="79">
        <f t="shared" si="16"/>
        <v>0.13104146918829443</v>
      </c>
    </row>
    <row r="36" spans="1:31" ht="36">
      <c r="A36" s="17">
        <v>16</v>
      </c>
      <c r="B36" s="38" t="s">
        <v>76</v>
      </c>
      <c r="C36" s="48" t="s">
        <v>83</v>
      </c>
      <c r="D36" s="81" t="s">
        <v>83</v>
      </c>
      <c r="E36" s="81" t="s">
        <v>83</v>
      </c>
      <c r="F36" s="82" t="s">
        <v>87</v>
      </c>
      <c r="G36" s="82" t="s">
        <v>87</v>
      </c>
      <c r="H36" s="83" t="s">
        <v>87</v>
      </c>
      <c r="I36" s="82" t="s">
        <v>87</v>
      </c>
      <c r="J36" s="82" t="s">
        <v>87</v>
      </c>
      <c r="K36" s="82" t="s">
        <v>87</v>
      </c>
      <c r="L36" s="84" t="s">
        <v>87</v>
      </c>
      <c r="M36" s="85" t="s">
        <v>87</v>
      </c>
      <c r="N36" s="83" t="s">
        <v>87</v>
      </c>
      <c r="O36" s="82" t="s">
        <v>87</v>
      </c>
      <c r="P36" s="82" t="s">
        <v>87</v>
      </c>
      <c r="Q36" s="82" t="s">
        <v>87</v>
      </c>
      <c r="R36" s="82" t="s">
        <v>87</v>
      </c>
      <c r="S36" s="82" t="s">
        <v>87</v>
      </c>
      <c r="T36" s="82" t="s">
        <v>87</v>
      </c>
      <c r="U36" s="82" t="s">
        <v>87</v>
      </c>
      <c r="V36" s="86" t="s">
        <v>87</v>
      </c>
      <c r="W36" s="85" t="s">
        <v>87</v>
      </c>
      <c r="X36" s="83" t="s">
        <v>87</v>
      </c>
      <c r="Y36" s="82" t="s">
        <v>87</v>
      </c>
      <c r="Z36" s="82" t="s">
        <v>87</v>
      </c>
      <c r="AA36" s="82" t="s">
        <v>87</v>
      </c>
      <c r="AB36" s="82" t="s">
        <v>87</v>
      </c>
      <c r="AC36" s="82" t="s">
        <v>87</v>
      </c>
      <c r="AD36" s="83" t="s">
        <v>87</v>
      </c>
      <c r="AE36" s="86" t="s">
        <v>87</v>
      </c>
    </row>
    <row r="37" spans="1:31" ht="13.5" customHeight="1">
      <c r="A37" s="17">
        <v>17</v>
      </c>
      <c r="B37" s="25" t="s">
        <v>78</v>
      </c>
      <c r="C37" s="49">
        <f aca="true" t="shared" si="17" ref="C37:AE37">+(C21-C31+C13-C14)/C6</f>
        <v>0.10160787836324187</v>
      </c>
      <c r="D37" s="87">
        <f t="shared" si="17"/>
        <v>0.08028935530296209</v>
      </c>
      <c r="E37" s="87">
        <f t="shared" si="17"/>
        <v>0.07614607085956886</v>
      </c>
      <c r="F37" s="87">
        <f t="shared" si="17"/>
        <v>0.04994833908560001</v>
      </c>
      <c r="G37" s="87">
        <f t="shared" si="17"/>
        <v>0.0634055713323596</v>
      </c>
      <c r="H37" s="88">
        <f t="shared" si="17"/>
        <v>0.058114060991233445</v>
      </c>
      <c r="I37" s="87">
        <f t="shared" si="17"/>
        <v>0.05950278817982654</v>
      </c>
      <c r="J37" s="87">
        <f t="shared" si="17"/>
        <v>0.05603971300186964</v>
      </c>
      <c r="K37" s="89">
        <f t="shared" si="17"/>
        <v>0.06038442498467807</v>
      </c>
      <c r="L37" s="90">
        <f t="shared" si="17"/>
        <v>0.0479860517294003</v>
      </c>
      <c r="M37" s="91">
        <f t="shared" si="17"/>
        <v>0.04415660188804065</v>
      </c>
      <c r="N37" s="92">
        <f t="shared" si="17"/>
        <v>0.042559481675985625</v>
      </c>
      <c r="O37" s="87">
        <f t="shared" si="17"/>
        <v>0.045026304883713245</v>
      </c>
      <c r="P37" s="87">
        <f t="shared" si="17"/>
        <v>0.04797225072445374</v>
      </c>
      <c r="Q37" s="89">
        <f t="shared" si="17"/>
        <v>0.04785251253860167</v>
      </c>
      <c r="R37" s="87">
        <f t="shared" si="17"/>
        <v>0.04205731297666674</v>
      </c>
      <c r="S37" s="87">
        <f t="shared" si="17"/>
        <v>0.04119867455788583</v>
      </c>
      <c r="T37" s="87">
        <f t="shared" si="17"/>
        <v>0.040953283399595565</v>
      </c>
      <c r="U37" s="89">
        <f t="shared" si="17"/>
        <v>0.0408442044556129</v>
      </c>
      <c r="V37" s="93">
        <f t="shared" si="17"/>
        <v>0.03146642448633486</v>
      </c>
      <c r="W37" s="91">
        <f t="shared" si="17"/>
        <v>0.02379672217721655</v>
      </c>
      <c r="X37" s="94">
        <f t="shared" si="17"/>
        <v>0.021855296931156898</v>
      </c>
      <c r="Y37" s="89">
        <f t="shared" si="17"/>
        <v>0.018304825625142213</v>
      </c>
      <c r="Z37" s="87">
        <f t="shared" si="17"/>
        <v>0.01786708959878168</v>
      </c>
      <c r="AA37" s="87">
        <f t="shared" si="17"/>
        <v>0.014500535953302689</v>
      </c>
      <c r="AB37" s="87">
        <f t="shared" si="17"/>
        <v>0.013987871775349112</v>
      </c>
      <c r="AC37" s="87">
        <f t="shared" si="17"/>
        <v>0.013447758783006998</v>
      </c>
      <c r="AD37" s="94">
        <f t="shared" si="17"/>
        <v>0.01405184634241426</v>
      </c>
      <c r="AE37" s="95">
        <f t="shared" si="17"/>
        <v>0.012073451537912713</v>
      </c>
    </row>
    <row r="38" spans="1:31" ht="13.5" customHeight="1">
      <c r="A38" s="17">
        <v>18</v>
      </c>
      <c r="B38" s="25" t="s">
        <v>77</v>
      </c>
      <c r="C38" s="49">
        <f aca="true" t="shared" si="18" ref="C38:AE38">+(C30-C31)/C6</f>
        <v>0.36806946990125977</v>
      </c>
      <c r="D38" s="92">
        <f>+(D30-D31)/D6</f>
        <v>0.4169489713541128</v>
      </c>
      <c r="E38" s="92">
        <f t="shared" si="18"/>
        <v>0.45473979673819737</v>
      </c>
      <c r="F38" s="92">
        <f t="shared" si="18"/>
        <v>0.4145767232365083</v>
      </c>
      <c r="G38" s="87">
        <f t="shared" si="18"/>
        <v>0.35986093472333797</v>
      </c>
      <c r="H38" s="92">
        <f t="shared" si="18"/>
        <v>0.3147456914568576</v>
      </c>
      <c r="I38" s="89">
        <f t="shared" si="18"/>
        <v>0.2753219287337354</v>
      </c>
      <c r="J38" s="87">
        <f t="shared" si="18"/>
        <v>0.24810153477516206</v>
      </c>
      <c r="K38" s="87">
        <f t="shared" si="18"/>
        <v>0.22978191075190577</v>
      </c>
      <c r="L38" s="90">
        <f t="shared" si="18"/>
        <v>0.21501650678533202</v>
      </c>
      <c r="M38" s="49">
        <f t="shared" si="18"/>
        <v>0.19737126768711108</v>
      </c>
      <c r="N38" s="92">
        <f t="shared" si="18"/>
        <v>0.18201884371330954</v>
      </c>
      <c r="O38" s="87">
        <f t="shared" si="18"/>
        <v>0.16730523426880842</v>
      </c>
      <c r="P38" s="87">
        <f t="shared" si="18"/>
        <v>0.15412856593876667</v>
      </c>
      <c r="Q38" s="87">
        <f t="shared" si="18"/>
        <v>0.14139428456768194</v>
      </c>
      <c r="R38" s="87">
        <f t="shared" si="18"/>
        <v>0.1310831975446267</v>
      </c>
      <c r="S38" s="87">
        <f t="shared" si="18"/>
        <v>0.11977880055575478</v>
      </c>
      <c r="T38" s="87">
        <f t="shared" si="18"/>
        <v>0.110435060625105</v>
      </c>
      <c r="U38" s="87">
        <f t="shared" si="18"/>
        <v>0.09876770876794609</v>
      </c>
      <c r="V38" s="93">
        <f t="shared" si="18"/>
        <v>0.08713633379761074</v>
      </c>
      <c r="W38" s="49">
        <f t="shared" si="18"/>
        <v>0.08048991449542872</v>
      </c>
      <c r="X38" s="94">
        <f t="shared" si="18"/>
        <v>0.07676632928309593</v>
      </c>
      <c r="Y38" s="87">
        <f t="shared" si="18"/>
        <v>0.07259232670951157</v>
      </c>
      <c r="Z38" s="87">
        <f t="shared" si="18"/>
        <v>0.06800579559560481</v>
      </c>
      <c r="AA38" s="87">
        <f t="shared" si="18"/>
        <v>0.06304274994942065</v>
      </c>
      <c r="AB38" s="87">
        <f t="shared" si="18"/>
        <v>0.057737402446056366</v>
      </c>
      <c r="AC38" s="87">
        <f t="shared" si="18"/>
        <v>0.05212223548824441</v>
      </c>
      <c r="AD38" s="94">
        <f t="shared" si="18"/>
        <v>0.04622806991136253</v>
      </c>
      <c r="AE38" s="93">
        <f t="shared" si="18"/>
        <v>0.03932954067462026</v>
      </c>
    </row>
    <row r="39" spans="1:31" ht="13.5" customHeight="1">
      <c r="A39" s="17">
        <v>19</v>
      </c>
      <c r="B39" s="26" t="s">
        <v>13</v>
      </c>
      <c r="C39" s="43">
        <f>+C10+C23</f>
        <v>774037128</v>
      </c>
      <c r="D39" s="56">
        <f>+D10+D23</f>
        <v>775669832.9905</v>
      </c>
      <c r="E39" s="56">
        <f>+E10+E23</f>
        <v>800440962.3938276</v>
      </c>
      <c r="F39" s="56">
        <f>+F10+F23</f>
        <v>822028929.2390975</v>
      </c>
      <c r="G39" s="56">
        <f>+G10+G23</f>
        <v>864821936.807359</v>
      </c>
      <c r="H39" s="61">
        <f aca="true" t="shared" si="19" ref="H39:AE39">+H10+H23</f>
        <v>889022533.5407587</v>
      </c>
      <c r="I39" s="63">
        <f t="shared" si="19"/>
        <v>914435588.5917957</v>
      </c>
      <c r="J39" s="56">
        <f t="shared" si="19"/>
        <v>941962749.1826872</v>
      </c>
      <c r="K39" s="56">
        <f t="shared" si="19"/>
        <v>971201299.071376</v>
      </c>
      <c r="L39" s="60">
        <f t="shared" si="19"/>
        <v>1001155179.1580794</v>
      </c>
      <c r="M39" s="43">
        <f t="shared" si="19"/>
        <v>1032250824.0700756</v>
      </c>
      <c r="N39" s="61">
        <f t="shared" si="19"/>
        <v>1064657736.5158198</v>
      </c>
      <c r="O39" s="56">
        <f t="shared" si="19"/>
        <v>1098251758.298438</v>
      </c>
      <c r="P39" s="56">
        <f t="shared" si="19"/>
        <v>1133211881.7895226</v>
      </c>
      <c r="Q39" s="56">
        <f t="shared" si="19"/>
        <v>1169145685.2852366</v>
      </c>
      <c r="R39" s="56">
        <f t="shared" si="19"/>
        <v>1206562725.414073</v>
      </c>
      <c r="S39" s="56">
        <f t="shared" si="19"/>
        <v>1245279516.26884</v>
      </c>
      <c r="T39" s="56">
        <f t="shared" si="19"/>
        <v>1285433552.990175</v>
      </c>
      <c r="U39" s="56">
        <f t="shared" si="19"/>
        <v>1326938936.2052343</v>
      </c>
      <c r="V39" s="59">
        <f t="shared" si="19"/>
        <v>1369488805.4416764</v>
      </c>
      <c r="W39" s="43">
        <f t="shared" si="19"/>
        <v>1403088525.5708814</v>
      </c>
      <c r="X39" s="58">
        <f t="shared" si="19"/>
        <v>1437740738.7101533</v>
      </c>
      <c r="Y39" s="56">
        <f t="shared" si="19"/>
        <v>1473366757.177907</v>
      </c>
      <c r="Z39" s="56">
        <f t="shared" si="19"/>
        <v>1510088426.1073546</v>
      </c>
      <c r="AA39" s="56">
        <f t="shared" si="19"/>
        <v>1547428136.7600384</v>
      </c>
      <c r="AB39" s="56">
        <f t="shared" si="19"/>
        <v>1585808840.1790392</v>
      </c>
      <c r="AC39" s="63">
        <f t="shared" si="19"/>
        <v>1625154061.183515</v>
      </c>
      <c r="AD39" s="58">
        <f t="shared" si="19"/>
        <v>1665487912.7131028</v>
      </c>
      <c r="AE39" s="59">
        <f t="shared" si="19"/>
        <v>1706935110.5309303</v>
      </c>
    </row>
    <row r="40" spans="1:31" ht="13.5" customHeight="1">
      <c r="A40" s="17">
        <v>20</v>
      </c>
      <c r="B40" s="26" t="s">
        <v>14</v>
      </c>
      <c r="C40" s="43">
        <f aca="true" t="shared" si="20" ref="C40:AE40">+C26+C39</f>
        <v>916521090</v>
      </c>
      <c r="D40" s="56">
        <f t="shared" si="20"/>
        <v>913669832.9905</v>
      </c>
      <c r="E40" s="56">
        <f t="shared" si="20"/>
        <v>944440962.3938276</v>
      </c>
      <c r="F40" s="56">
        <f t="shared" si="20"/>
        <v>872028929.2390975</v>
      </c>
      <c r="G40" s="56">
        <f t="shared" si="20"/>
        <v>909821936.807359</v>
      </c>
      <c r="H40" s="61">
        <f t="shared" si="20"/>
        <v>949022533.5407587</v>
      </c>
      <c r="I40" s="63">
        <f t="shared" si="20"/>
        <v>979435588.5917957</v>
      </c>
      <c r="J40" s="56">
        <f t="shared" si="20"/>
        <v>1021962749.1826872</v>
      </c>
      <c r="K40" s="63">
        <f t="shared" si="20"/>
        <v>1066201299.071376</v>
      </c>
      <c r="L40" s="60">
        <f t="shared" si="20"/>
        <v>1106155179.1580794</v>
      </c>
      <c r="M40" s="43">
        <f t="shared" si="20"/>
        <v>1142250824.0700755</v>
      </c>
      <c r="N40" s="61">
        <f t="shared" si="20"/>
        <v>1184657736.5158198</v>
      </c>
      <c r="O40" s="56">
        <f t="shared" si="20"/>
        <v>1228251758.298438</v>
      </c>
      <c r="P40" s="56">
        <f t="shared" si="20"/>
        <v>1273211881.7895226</v>
      </c>
      <c r="Q40" s="56">
        <f t="shared" si="20"/>
        <v>1319145685.2852366</v>
      </c>
      <c r="R40" s="56">
        <f t="shared" si="20"/>
        <v>1371562725.414073</v>
      </c>
      <c r="S40" s="56">
        <f t="shared" si="20"/>
        <v>1420279516.26884</v>
      </c>
      <c r="T40" s="56">
        <f t="shared" si="20"/>
        <v>1475433552.990175</v>
      </c>
      <c r="U40" s="56">
        <f t="shared" si="20"/>
        <v>1526938936.2052343</v>
      </c>
      <c r="V40" s="59">
        <f t="shared" si="20"/>
        <v>1584488805.4416764</v>
      </c>
      <c r="W40" s="43">
        <f t="shared" si="20"/>
        <v>1628088525.5708814</v>
      </c>
      <c r="X40" s="58">
        <f t="shared" si="20"/>
        <v>1672740738.7101533</v>
      </c>
      <c r="Y40" s="56">
        <f t="shared" si="20"/>
        <v>1713366757.177907</v>
      </c>
      <c r="Z40" s="56">
        <f t="shared" si="20"/>
        <v>1755088426.1073546</v>
      </c>
      <c r="AA40" s="56">
        <f t="shared" si="20"/>
        <v>1797428136.7600384</v>
      </c>
      <c r="AB40" s="56">
        <f t="shared" si="20"/>
        <v>1840808840.1790392</v>
      </c>
      <c r="AC40" s="56">
        <f t="shared" si="20"/>
        <v>1885154061.183515</v>
      </c>
      <c r="AD40" s="58">
        <f t="shared" si="20"/>
        <v>1930487912.7131028</v>
      </c>
      <c r="AE40" s="59">
        <f t="shared" si="20"/>
        <v>1976935110.5309303</v>
      </c>
    </row>
    <row r="41" spans="1:31" ht="13.5" customHeight="1">
      <c r="A41" s="17">
        <v>21</v>
      </c>
      <c r="B41" s="26" t="s">
        <v>15</v>
      </c>
      <c r="C41" s="43">
        <f aca="true" t="shared" si="21" ref="C41:AE41">+C6-C40</f>
        <v>367733</v>
      </c>
      <c r="D41" s="56">
        <f t="shared" si="21"/>
        <v>-30480142.30949998</v>
      </c>
      <c r="E41" s="56">
        <f t="shared" si="21"/>
        <v>-42232631.42560017</v>
      </c>
      <c r="F41" s="56">
        <f t="shared" si="21"/>
        <v>49858372.88993704</v>
      </c>
      <c r="G41" s="56">
        <f t="shared" si="21"/>
        <v>32351697.323457956</v>
      </c>
      <c r="H41" s="61">
        <f t="shared" si="21"/>
        <v>24794117.7096138</v>
      </c>
      <c r="I41" s="63">
        <f t="shared" si="21"/>
        <v>27438211.453731775</v>
      </c>
      <c r="J41" s="56">
        <f t="shared" si="21"/>
        <v>19442650.522508144</v>
      </c>
      <c r="K41" s="56">
        <f t="shared" si="21"/>
        <v>11273467.675234199</v>
      </c>
      <c r="L41" s="60">
        <f t="shared" si="21"/>
        <v>8993167.565768719</v>
      </c>
      <c r="M41" s="43">
        <f t="shared" si="21"/>
        <v>12245029.1522336</v>
      </c>
      <c r="N41" s="61">
        <f t="shared" si="21"/>
        <v>10932677.918217897</v>
      </c>
      <c r="O41" s="56">
        <f t="shared" si="21"/>
        <v>10256969.330958843</v>
      </c>
      <c r="P41" s="56">
        <f t="shared" si="21"/>
        <v>10119340.072249174</v>
      </c>
      <c r="Q41" s="56">
        <f t="shared" si="21"/>
        <v>10996543.97844696</v>
      </c>
      <c r="R41" s="56">
        <f t="shared" si="21"/>
        <v>7467439.9010396</v>
      </c>
      <c r="S41" s="56">
        <f t="shared" si="21"/>
        <v>9808202.219089508</v>
      </c>
      <c r="T41" s="56">
        <f t="shared" si="21"/>
        <v>7978496.704114199</v>
      </c>
      <c r="U41" s="56">
        <f t="shared" si="21"/>
        <v>12166065.786412954</v>
      </c>
      <c r="V41" s="59">
        <f t="shared" si="21"/>
        <v>12784515.581190348</v>
      </c>
      <c r="W41" s="43">
        <f t="shared" si="21"/>
        <v>7899561.783159971</v>
      </c>
      <c r="X41" s="58">
        <f t="shared" si="21"/>
        <v>3522050.8277390003</v>
      </c>
      <c r="Y41" s="56">
        <f t="shared" si="21"/>
        <v>4177602.098432541</v>
      </c>
      <c r="Z41" s="56">
        <f t="shared" si="21"/>
        <v>4769542.150893211</v>
      </c>
      <c r="AA41" s="56">
        <f t="shared" si="21"/>
        <v>5801280.704665422</v>
      </c>
      <c r="AB41" s="56">
        <f t="shared" si="21"/>
        <v>6876312.722281933</v>
      </c>
      <c r="AC41" s="56">
        <f t="shared" si="21"/>
        <v>8098220.540338993</v>
      </c>
      <c r="AD41" s="58">
        <f t="shared" si="21"/>
        <v>9470676.053847551</v>
      </c>
      <c r="AE41" s="59">
        <f t="shared" si="21"/>
        <v>10897442.955193758</v>
      </c>
    </row>
    <row r="42" spans="1:31" ht="13.5" customHeight="1">
      <c r="A42" s="17">
        <v>22</v>
      </c>
      <c r="B42" s="26" t="s">
        <v>16</v>
      </c>
      <c r="C42" s="43">
        <f>SUM(C19,C28)</f>
        <v>80354985</v>
      </c>
      <c r="D42" s="61">
        <f>+D19+D28+D17</f>
        <v>83200000</v>
      </c>
      <c r="E42" s="61">
        <f>+E19+E28+E17</f>
        <v>90286107.69050002</v>
      </c>
      <c r="F42" s="61">
        <f>+F19+F28+F17</f>
        <v>78476.26489984989</v>
      </c>
      <c r="G42" s="56">
        <f>+G19+G28+G17</f>
        <v>21859833.024836853</v>
      </c>
      <c r="H42" s="61">
        <f aca="true" t="shared" si="22" ref="H42:AE42">+H19+H28+H17</f>
        <v>21069998.088294804</v>
      </c>
      <c r="I42" s="63">
        <f t="shared" si="22"/>
        <v>21317226.397908553</v>
      </c>
      <c r="J42" s="56">
        <f t="shared" si="22"/>
        <v>29465279.221640334</v>
      </c>
      <c r="K42" s="56">
        <f t="shared" si="22"/>
        <v>45067771.11414847</v>
      </c>
      <c r="L42" s="60">
        <f t="shared" si="22"/>
        <v>37551171.489382684</v>
      </c>
      <c r="M42" s="43">
        <f t="shared" si="22"/>
        <v>32735430.425151452</v>
      </c>
      <c r="N42" s="61">
        <f t="shared" si="22"/>
        <v>35069467.60738492</v>
      </c>
      <c r="O42" s="56">
        <f t="shared" si="22"/>
        <v>40757820.225602835</v>
      </c>
      <c r="P42" s="56">
        <f t="shared" si="22"/>
        <v>47603797.586561754</v>
      </c>
      <c r="Q42" s="56">
        <f t="shared" si="22"/>
        <v>50312145.688810825</v>
      </c>
      <c r="R42" s="56">
        <f t="shared" si="22"/>
        <v>48585197.69725776</v>
      </c>
      <c r="S42" s="56">
        <f t="shared" si="22"/>
        <v>47745812.29829724</v>
      </c>
      <c r="T42" s="56">
        <f t="shared" si="22"/>
        <v>52080522.547386706</v>
      </c>
      <c r="U42" s="56">
        <f t="shared" si="22"/>
        <v>50585527.281500936</v>
      </c>
      <c r="V42" s="59">
        <f t="shared" si="22"/>
        <v>37944768.02791381</v>
      </c>
      <c r="W42" s="43">
        <f t="shared" si="22"/>
        <v>32395950.275770813</v>
      </c>
      <c r="X42" s="58">
        <f t="shared" si="22"/>
        <v>35295512.058930784</v>
      </c>
      <c r="Y42" s="56">
        <f t="shared" si="22"/>
        <v>29817562.886669785</v>
      </c>
      <c r="Z42" s="56">
        <f t="shared" si="22"/>
        <v>28995164.985102326</v>
      </c>
      <c r="AA42" s="56">
        <f t="shared" si="22"/>
        <v>22764707.135995537</v>
      </c>
      <c r="AB42" s="56">
        <f t="shared" si="22"/>
        <v>21565987.84066093</v>
      </c>
      <c r="AC42" s="56">
        <f t="shared" si="22"/>
        <v>20442300.562942863</v>
      </c>
      <c r="AD42" s="58">
        <f t="shared" si="22"/>
        <v>21540521.103281856</v>
      </c>
      <c r="AE42" s="59">
        <f t="shared" si="22"/>
        <v>18011197.157129407</v>
      </c>
    </row>
    <row r="43" spans="1:31" ht="13.5" customHeight="1">
      <c r="A43" s="17">
        <v>23</v>
      </c>
      <c r="B43" s="26" t="s">
        <v>17</v>
      </c>
      <c r="C43" s="43">
        <f>+C22+C24</f>
        <v>80722718</v>
      </c>
      <c r="D43" s="56">
        <f>+D22+D24</f>
        <v>52433750</v>
      </c>
      <c r="E43" s="56">
        <f>+E22+E24</f>
        <v>47975000</v>
      </c>
      <c r="F43" s="56">
        <f>+F22+F24</f>
        <v>28077016.13</v>
      </c>
      <c r="G43" s="56">
        <f>+G22+G24</f>
        <v>43141532.26</v>
      </c>
      <c r="H43" s="64">
        <f aca="true" t="shared" si="23" ref="H43:AE43">+H22+H24</f>
        <v>42546889.4</v>
      </c>
      <c r="I43" s="63">
        <f t="shared" si="23"/>
        <v>47290158.63</v>
      </c>
      <c r="J43" s="56">
        <f t="shared" si="23"/>
        <v>46840158.63</v>
      </c>
      <c r="K43" s="56">
        <f t="shared" si="23"/>
        <v>53790067.3</v>
      </c>
      <c r="L43" s="60">
        <f t="shared" si="23"/>
        <v>42808908.63</v>
      </c>
      <c r="M43" s="96">
        <f t="shared" si="23"/>
        <v>40910991.97</v>
      </c>
      <c r="N43" s="61">
        <f t="shared" si="23"/>
        <v>41244325.3</v>
      </c>
      <c r="O43" s="56">
        <f t="shared" si="23"/>
        <v>46410991.97</v>
      </c>
      <c r="P43" s="56">
        <f t="shared" si="23"/>
        <v>52410991.97</v>
      </c>
      <c r="Q43" s="56">
        <f t="shared" si="23"/>
        <v>54723491.97</v>
      </c>
      <c r="R43" s="56">
        <f t="shared" si="23"/>
        <v>49306825.3</v>
      </c>
      <c r="S43" s="56">
        <f t="shared" si="23"/>
        <v>50473491.97</v>
      </c>
      <c r="T43" s="56">
        <f t="shared" si="23"/>
        <v>52473491.97</v>
      </c>
      <c r="U43" s="56">
        <f t="shared" si="23"/>
        <v>54806825.04</v>
      </c>
      <c r="V43" s="59">
        <f t="shared" si="23"/>
        <v>42833333.333333336</v>
      </c>
      <c r="W43" s="43">
        <f t="shared" si="23"/>
        <v>32000000</v>
      </c>
      <c r="X43" s="58">
        <f t="shared" si="23"/>
        <v>30000000</v>
      </c>
      <c r="Y43" s="56">
        <f t="shared" si="23"/>
        <v>25000000</v>
      </c>
      <c r="Z43" s="56">
        <f t="shared" si="23"/>
        <v>25000000</v>
      </c>
      <c r="AA43" s="63">
        <f t="shared" si="23"/>
        <v>20000000</v>
      </c>
      <c r="AB43" s="56">
        <f t="shared" si="23"/>
        <v>20000000</v>
      </c>
      <c r="AC43" s="56">
        <f t="shared" si="23"/>
        <v>20000000</v>
      </c>
      <c r="AD43" s="58">
        <f t="shared" si="23"/>
        <v>22000000</v>
      </c>
      <c r="AE43" s="59">
        <f t="shared" si="23"/>
        <v>20500000</v>
      </c>
    </row>
    <row r="44" spans="1:31" ht="27" customHeight="1">
      <c r="A44" s="14">
        <v>24</v>
      </c>
      <c r="B44" s="34" t="s">
        <v>34</v>
      </c>
      <c r="C44" s="41">
        <f aca="true" t="shared" si="24" ref="C44:AE44">SUM(C45:C50)</f>
        <v>74722718</v>
      </c>
      <c r="D44" s="24">
        <f t="shared" si="24"/>
        <v>52433750</v>
      </c>
      <c r="E44" s="52">
        <f t="shared" si="24"/>
        <v>47975000</v>
      </c>
      <c r="F44" s="24">
        <f t="shared" si="24"/>
        <v>28077016.13</v>
      </c>
      <c r="G44" s="24">
        <f t="shared" si="24"/>
        <v>43141532.26</v>
      </c>
      <c r="H44" s="24">
        <f t="shared" si="24"/>
        <v>42546889.4</v>
      </c>
      <c r="I44" s="52">
        <f t="shared" si="24"/>
        <v>47290158.63</v>
      </c>
      <c r="J44" s="24">
        <f t="shared" si="24"/>
        <v>46840158.63</v>
      </c>
      <c r="K44" s="72">
        <f t="shared" si="24"/>
        <v>53790067.3</v>
      </c>
      <c r="L44" s="53">
        <f t="shared" si="24"/>
        <v>42808908.63</v>
      </c>
      <c r="M44" s="97">
        <f t="shared" si="24"/>
        <v>40910991.97</v>
      </c>
      <c r="N44" s="52">
        <f t="shared" si="24"/>
        <v>41244325.3</v>
      </c>
      <c r="O44" s="72">
        <f t="shared" si="24"/>
        <v>46410991.97</v>
      </c>
      <c r="P44" s="24">
        <f t="shared" si="24"/>
        <v>52410991.97</v>
      </c>
      <c r="Q44" s="72">
        <f t="shared" si="24"/>
        <v>54723491.97</v>
      </c>
      <c r="R44" s="24">
        <f t="shared" si="24"/>
        <v>49306825.3</v>
      </c>
      <c r="S44" s="72">
        <f t="shared" si="24"/>
        <v>50473491.97</v>
      </c>
      <c r="T44" s="24">
        <f t="shared" si="24"/>
        <v>52473491.97</v>
      </c>
      <c r="U44" s="72">
        <f t="shared" si="24"/>
        <v>54806825.04</v>
      </c>
      <c r="V44" s="62">
        <f t="shared" si="24"/>
        <v>42833333.333333336</v>
      </c>
      <c r="W44" s="97">
        <f t="shared" si="24"/>
        <v>32000000</v>
      </c>
      <c r="X44" s="98">
        <f>SUM(X45:X50)</f>
        <v>30000000</v>
      </c>
      <c r="Y44" s="72">
        <f t="shared" si="24"/>
        <v>25000000</v>
      </c>
      <c r="Z44" s="24">
        <f t="shared" si="24"/>
        <v>25000000</v>
      </c>
      <c r="AA44" s="72">
        <f t="shared" si="24"/>
        <v>20000000</v>
      </c>
      <c r="AB44" s="24">
        <f t="shared" si="24"/>
        <v>20000000</v>
      </c>
      <c r="AC44" s="71">
        <f t="shared" si="24"/>
        <v>20000000</v>
      </c>
      <c r="AD44" s="52">
        <f t="shared" si="24"/>
        <v>22000000</v>
      </c>
      <c r="AE44" s="73">
        <f t="shared" si="24"/>
        <v>20500000</v>
      </c>
    </row>
    <row r="45" spans="1:31" ht="13.5" customHeight="1">
      <c r="A45" s="15" t="s">
        <v>4</v>
      </c>
      <c r="B45" s="28" t="s">
        <v>18</v>
      </c>
      <c r="C45" s="50"/>
      <c r="D45" s="39"/>
      <c r="E45" s="19"/>
      <c r="F45" s="39"/>
      <c r="G45" s="99"/>
      <c r="H45" s="99"/>
      <c r="I45" s="99"/>
      <c r="J45" s="39"/>
      <c r="K45" s="39"/>
      <c r="L45" s="40"/>
      <c r="M45" s="20"/>
      <c r="N45" s="19"/>
      <c r="O45" s="39"/>
      <c r="P45" s="19"/>
      <c r="Q45" s="39"/>
      <c r="R45" s="23"/>
      <c r="S45" s="39"/>
      <c r="T45" s="39"/>
      <c r="U45" s="39"/>
      <c r="V45" s="40"/>
      <c r="W45" s="20"/>
      <c r="X45" s="23"/>
      <c r="Y45" s="39"/>
      <c r="Z45" s="99"/>
      <c r="AA45" s="39"/>
      <c r="AB45" s="23"/>
      <c r="AC45" s="99"/>
      <c r="AD45" s="99"/>
      <c r="AE45" s="40"/>
    </row>
    <row r="46" spans="1:31" ht="13.5" customHeight="1">
      <c r="A46" s="15" t="s">
        <v>5</v>
      </c>
      <c r="B46" s="28" t="s">
        <v>19</v>
      </c>
      <c r="C46" s="20">
        <v>2695755</v>
      </c>
      <c r="D46" s="39"/>
      <c r="E46" s="39">
        <f>E17</f>
        <v>286107.690500021</v>
      </c>
      <c r="F46" s="39"/>
      <c r="G46" s="39"/>
      <c r="H46" s="23">
        <f aca="true" t="shared" si="25" ref="H46:W46">H17</f>
        <v>11069998.088294804</v>
      </c>
      <c r="I46" s="39">
        <f t="shared" si="25"/>
        <v>3317226.3979085535</v>
      </c>
      <c r="J46" s="19">
        <f t="shared" si="25"/>
        <v>1465279.2216403335</v>
      </c>
      <c r="K46" s="23">
        <f t="shared" si="25"/>
        <v>2067771.1141484678</v>
      </c>
      <c r="L46" s="40">
        <f t="shared" si="25"/>
        <v>2551171.489382684</v>
      </c>
      <c r="M46" s="20">
        <f t="shared" si="25"/>
        <v>3735430.4251514524</v>
      </c>
      <c r="N46" s="39">
        <f t="shared" si="25"/>
        <v>4069467.60738492</v>
      </c>
      <c r="O46" s="39">
        <f t="shared" si="25"/>
        <v>4757820.225602835</v>
      </c>
      <c r="P46" s="39">
        <f t="shared" si="25"/>
        <v>4603797.586561754</v>
      </c>
      <c r="Q46" s="39">
        <f t="shared" si="25"/>
        <v>5312145.688810825</v>
      </c>
      <c r="R46" s="39">
        <f t="shared" si="25"/>
        <v>6585197.697257757</v>
      </c>
      <c r="S46" s="39">
        <f t="shared" si="25"/>
        <v>6745812.298297241</v>
      </c>
      <c r="T46" s="39">
        <f t="shared" si="25"/>
        <v>7080522.547386706</v>
      </c>
      <c r="U46" s="39">
        <f t="shared" si="25"/>
        <v>7585527.281500936</v>
      </c>
      <c r="V46" s="18">
        <f t="shared" si="25"/>
        <v>7944768.027913809</v>
      </c>
      <c r="W46" s="20">
        <f t="shared" si="25"/>
        <v>7895950.275770813</v>
      </c>
      <c r="X46" s="39">
        <f aca="true" t="shared" si="26" ref="X46:AE46">X17</f>
        <v>8295512.058930784</v>
      </c>
      <c r="Y46" s="39">
        <f t="shared" si="26"/>
        <v>8817562.886669785</v>
      </c>
      <c r="Z46" s="39">
        <f t="shared" si="26"/>
        <v>8995164.985102326</v>
      </c>
      <c r="AA46" s="39">
        <f t="shared" si="26"/>
        <v>8764707.135995537</v>
      </c>
      <c r="AB46" s="39">
        <f t="shared" si="26"/>
        <v>8565987.84066093</v>
      </c>
      <c r="AC46" s="99">
        <f t="shared" si="26"/>
        <v>8442300.562942863</v>
      </c>
      <c r="AD46" s="99">
        <f t="shared" si="26"/>
        <v>8540521.103281856</v>
      </c>
      <c r="AE46" s="40">
        <f t="shared" si="26"/>
        <v>9011197.157129407</v>
      </c>
    </row>
    <row r="47" spans="1:31" ht="13.5" customHeight="1">
      <c r="A47" s="15" t="s">
        <v>6</v>
      </c>
      <c r="B47" s="28" t="s">
        <v>20</v>
      </c>
      <c r="C47" s="39">
        <f>C22-C50-C46</f>
        <v>71659230</v>
      </c>
      <c r="D47" s="39">
        <f>D22-D50-D46</f>
        <v>52433750</v>
      </c>
      <c r="E47" s="39">
        <f>E22-E50-E46</f>
        <v>47688892.30949998</v>
      </c>
      <c r="F47" s="100">
        <f>F22-F50-F46</f>
        <v>28077016.13</v>
      </c>
      <c r="G47" s="39">
        <f aca="true" t="shared" si="27" ref="G47:N47">G22-G50-G46</f>
        <v>10789834.936542042</v>
      </c>
      <c r="H47" s="39">
        <f t="shared" si="27"/>
        <v>6682773.602091394</v>
      </c>
      <c r="I47" s="99">
        <f t="shared" si="27"/>
        <v>16534720.778359674</v>
      </c>
      <c r="J47" s="39">
        <f t="shared" si="27"/>
        <v>25932228.885851525</v>
      </c>
      <c r="K47" s="39">
        <f t="shared" si="27"/>
        <v>40448828.51061733</v>
      </c>
      <c r="L47" s="40">
        <f t="shared" si="27"/>
        <v>31264569.5748486</v>
      </c>
      <c r="M47" s="20">
        <f t="shared" si="27"/>
        <v>24930532.392614946</v>
      </c>
      <c r="N47" s="39">
        <f t="shared" si="27"/>
        <v>26242179.77439718</v>
      </c>
      <c r="O47" s="39">
        <f aca="true" t="shared" si="28" ref="O47:AE47">O22-O50-O46</f>
        <v>31396202.41343832</v>
      </c>
      <c r="P47" s="39">
        <f t="shared" si="28"/>
        <v>37687854.31118907</v>
      </c>
      <c r="Q47" s="39">
        <f t="shared" si="28"/>
        <v>38414802.30274221</v>
      </c>
      <c r="R47" s="39">
        <f t="shared" si="28"/>
        <v>35254187.70170264</v>
      </c>
      <c r="S47" s="39">
        <f t="shared" si="28"/>
        <v>33919477.45261325</v>
      </c>
      <c r="T47" s="23">
        <f t="shared" si="28"/>
        <v>37414472.718499094</v>
      </c>
      <c r="U47" s="39">
        <f t="shared" si="28"/>
        <v>35055231.97208611</v>
      </c>
      <c r="V47" s="40">
        <f t="shared" si="28"/>
        <v>22104049.72422918</v>
      </c>
      <c r="W47" s="20">
        <f t="shared" si="28"/>
        <v>16204487.941069216</v>
      </c>
      <c r="X47" s="39">
        <f t="shared" si="28"/>
        <v>18182437.113330215</v>
      </c>
      <c r="Y47" s="39">
        <f t="shared" si="28"/>
        <v>12004835.014897674</v>
      </c>
      <c r="Z47" s="39">
        <f t="shared" si="28"/>
        <v>11235292.864004463</v>
      </c>
      <c r="AA47" s="39">
        <f t="shared" si="28"/>
        <v>5434012.1593390405</v>
      </c>
      <c r="AB47" s="19">
        <f t="shared" si="28"/>
        <v>4557699.4370571375</v>
      </c>
      <c r="AC47" s="23">
        <f t="shared" si="28"/>
        <v>3459478.8967181444</v>
      </c>
      <c r="AD47" s="99">
        <f t="shared" si="28"/>
        <v>3988802.842870593</v>
      </c>
      <c r="AE47" s="40">
        <f t="shared" si="28"/>
        <v>591359.8876768351</v>
      </c>
    </row>
    <row r="48" spans="1:31" ht="13.5" customHeight="1">
      <c r="A48" s="15" t="s">
        <v>7</v>
      </c>
      <c r="B48" s="28" t="s">
        <v>21</v>
      </c>
      <c r="C48" s="50"/>
      <c r="D48" s="39"/>
      <c r="E48" s="39"/>
      <c r="F48" s="39"/>
      <c r="G48" s="39"/>
      <c r="H48" s="39"/>
      <c r="I48" s="23"/>
      <c r="J48" s="39"/>
      <c r="K48" s="39"/>
      <c r="L48" s="40"/>
      <c r="M48" s="20"/>
      <c r="N48" s="39"/>
      <c r="O48" s="39"/>
      <c r="P48" s="19"/>
      <c r="Q48" s="23"/>
      <c r="R48" s="39"/>
      <c r="S48" s="23"/>
      <c r="T48" s="39"/>
      <c r="U48" s="23"/>
      <c r="V48" s="40"/>
      <c r="W48" s="20"/>
      <c r="X48" s="39"/>
      <c r="Y48" s="39"/>
      <c r="Z48" s="39"/>
      <c r="AA48" s="39"/>
      <c r="AB48" s="39"/>
      <c r="AC48" s="99"/>
      <c r="AD48" s="99"/>
      <c r="AE48" s="40"/>
    </row>
    <row r="49" spans="1:31" ht="13.5" customHeight="1">
      <c r="A49" s="15" t="s">
        <v>8</v>
      </c>
      <c r="B49" s="28" t="s">
        <v>22</v>
      </c>
      <c r="C49" s="50"/>
      <c r="D49" s="39"/>
      <c r="E49" s="39"/>
      <c r="F49" s="39"/>
      <c r="G49" s="39"/>
      <c r="H49" s="100"/>
      <c r="I49" s="39"/>
      <c r="J49" s="39"/>
      <c r="K49" s="100"/>
      <c r="L49" s="40"/>
      <c r="M49" s="20"/>
      <c r="N49" s="39"/>
      <c r="O49" s="39"/>
      <c r="P49" s="39"/>
      <c r="Q49" s="19"/>
      <c r="R49" s="100"/>
      <c r="S49" s="39"/>
      <c r="T49" s="39"/>
      <c r="U49" s="39"/>
      <c r="V49" s="40"/>
      <c r="W49" s="20"/>
      <c r="X49" s="100"/>
      <c r="Y49" s="39"/>
      <c r="Z49" s="39"/>
      <c r="AA49" s="39"/>
      <c r="AB49" s="39"/>
      <c r="AC49" s="100"/>
      <c r="AD49" s="99"/>
      <c r="AE49" s="40"/>
    </row>
    <row r="50" spans="1:31" ht="13.5" customHeight="1">
      <c r="A50" s="16" t="s">
        <v>35</v>
      </c>
      <c r="B50" s="29" t="s">
        <v>36</v>
      </c>
      <c r="C50" s="22">
        <f>C41</f>
        <v>367733</v>
      </c>
      <c r="D50" s="22"/>
      <c r="E50" s="22"/>
      <c r="F50" s="22"/>
      <c r="G50" s="22">
        <f aca="true" t="shared" si="29" ref="G50:O50">G41</f>
        <v>32351697.323457956</v>
      </c>
      <c r="H50" s="22">
        <f t="shared" si="29"/>
        <v>24794117.7096138</v>
      </c>
      <c r="I50" s="22">
        <f t="shared" si="29"/>
        <v>27438211.453731775</v>
      </c>
      <c r="J50" s="22">
        <f t="shared" si="29"/>
        <v>19442650.522508144</v>
      </c>
      <c r="K50" s="22">
        <f t="shared" si="29"/>
        <v>11273467.675234199</v>
      </c>
      <c r="L50" s="66">
        <f t="shared" si="29"/>
        <v>8993167.565768719</v>
      </c>
      <c r="M50" s="42">
        <f t="shared" si="29"/>
        <v>12245029.1522336</v>
      </c>
      <c r="N50" s="22">
        <f t="shared" si="29"/>
        <v>10932677.918217897</v>
      </c>
      <c r="O50" s="22">
        <f t="shared" si="29"/>
        <v>10256969.330958843</v>
      </c>
      <c r="P50" s="22">
        <f aca="true" t="shared" si="30" ref="P50:AE50">P41</f>
        <v>10119340.072249174</v>
      </c>
      <c r="Q50" s="101">
        <f t="shared" si="30"/>
        <v>10996543.97844696</v>
      </c>
      <c r="R50" s="22">
        <f t="shared" si="30"/>
        <v>7467439.9010396</v>
      </c>
      <c r="S50" s="22">
        <f t="shared" si="30"/>
        <v>9808202.219089508</v>
      </c>
      <c r="T50" s="101">
        <f t="shared" si="30"/>
        <v>7978496.704114199</v>
      </c>
      <c r="U50" s="22">
        <f t="shared" si="30"/>
        <v>12166065.786412954</v>
      </c>
      <c r="V50" s="55">
        <f t="shared" si="30"/>
        <v>12784515.581190348</v>
      </c>
      <c r="W50" s="42">
        <f t="shared" si="30"/>
        <v>7899561.783159971</v>
      </c>
      <c r="X50" s="22">
        <f t="shared" si="30"/>
        <v>3522050.8277390003</v>
      </c>
      <c r="Y50" s="22">
        <f t="shared" si="30"/>
        <v>4177602.098432541</v>
      </c>
      <c r="Z50" s="22">
        <f t="shared" si="30"/>
        <v>4769542.150893211</v>
      </c>
      <c r="AA50" s="101">
        <f t="shared" si="30"/>
        <v>5801280.704665422</v>
      </c>
      <c r="AB50" s="22">
        <f t="shared" si="30"/>
        <v>6876312.722281933</v>
      </c>
      <c r="AC50" s="102">
        <f t="shared" si="30"/>
        <v>8098220.540338993</v>
      </c>
      <c r="AD50" s="102">
        <f t="shared" si="30"/>
        <v>9470676.053847551</v>
      </c>
      <c r="AE50" s="22">
        <f t="shared" si="30"/>
        <v>10897442.955193758</v>
      </c>
    </row>
    <row r="53" ht="12.75">
      <c r="B53" s="21"/>
    </row>
  </sheetData>
  <sheetProtection/>
  <printOptions/>
  <pageMargins left="0.1968503937007874" right="0.1968503937007874" top="0.2755905511811024" bottom="0.3937007874015748" header="0.15748031496062992" footer="0.35433070866141736"/>
  <pageSetup firstPageNumber="2" useFirstPageNumber="1" fitToWidth="3" horizontalDpi="600" verticalDpi="600" orientation="landscape" paperSize="9" scale="65" r:id="rId1"/>
  <headerFooter alignWithMargins="0">
    <oddFooter>&amp;CStrona &amp;P</oddFooter>
  </headerFooter>
  <colBreaks count="2" manualBreakCount="2">
    <brk id="11" max="50" man="1"/>
    <brk id="2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2011-10-18T06:13:38Z</cp:lastPrinted>
  <dcterms:created xsi:type="dcterms:W3CDTF">2010-09-24T07:39:40Z</dcterms:created>
  <dcterms:modified xsi:type="dcterms:W3CDTF">2011-10-19T10:22:18Z</dcterms:modified>
  <cp:category/>
  <cp:version/>
  <cp:contentType/>
  <cp:contentStatus/>
</cp:coreProperties>
</file>